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vinay\Desktop\"/>
    </mc:Choice>
  </mc:AlternateContent>
  <xr:revisionPtr revIDLastSave="0" documentId="8_{8358F3DB-84E9-49AC-88C0-5FE530323EB9}" xr6:coauthVersionLast="47" xr6:coauthVersionMax="47" xr10:uidLastSave="{00000000-0000-0000-0000-000000000000}"/>
  <bookViews>
    <workbookView xWindow="-108" yWindow="-108" windowWidth="23256" windowHeight="12456" firstSheet="5" activeTab="9" xr2:uid="{B44B3249-ADCF-CB44-8C1E-181EBA6D7EDD}"/>
  </bookViews>
  <sheets>
    <sheet name="Start Up Costs " sheetId="10" r:id="rId1"/>
    <sheet name="Income Statement Year 1 " sheetId="1" r:id="rId2"/>
    <sheet name="Income Statement Year 2 " sheetId="2" r:id="rId3"/>
    <sheet name="Income Statement Year 3" sheetId="3" r:id="rId4"/>
    <sheet name="Cash Flow Year 1 " sheetId="4" r:id="rId5"/>
    <sheet name="Cash Flow Year 2" sheetId="5" r:id="rId6"/>
    <sheet name="Cash Flow Year 3" sheetId="6" r:id="rId7"/>
    <sheet name="Balance Sheet Year 1 " sheetId="7" r:id="rId8"/>
    <sheet name="Balance Sheet Year 2 " sheetId="8" r:id="rId9"/>
    <sheet name="Balance Sheet Year 3" sheetId="9" r:id="rId1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9" l="1"/>
  <c r="B24" i="3"/>
  <c r="B23" i="3"/>
  <c r="D27" i="6"/>
  <c r="D43" i="6" s="1"/>
  <c r="F5" i="9"/>
  <c r="B21" i="3"/>
  <c r="N27" i="6"/>
  <c r="F6" i="8"/>
  <c r="B4" i="9"/>
  <c r="O31" i="6"/>
  <c r="O32" i="6"/>
  <c r="O27" i="6"/>
  <c r="O18" i="6"/>
  <c r="O16" i="6"/>
  <c r="O14" i="6"/>
  <c r="O13" i="6"/>
  <c r="C17" i="5"/>
  <c r="O17" i="5" s="1"/>
  <c r="O27" i="5" s="1"/>
  <c r="D17" i="5"/>
  <c r="E17" i="5"/>
  <c r="D3" i="6"/>
  <c r="K49" i="6"/>
  <c r="O41" i="6"/>
  <c r="N41" i="6"/>
  <c r="M41" i="6"/>
  <c r="L41" i="6"/>
  <c r="K41" i="6"/>
  <c r="J41" i="6"/>
  <c r="I41" i="6"/>
  <c r="H41" i="6"/>
  <c r="G41" i="6"/>
  <c r="F41" i="6"/>
  <c r="E41" i="6"/>
  <c r="D41" i="6"/>
  <c r="N35" i="6"/>
  <c r="M35" i="6"/>
  <c r="L35" i="6"/>
  <c r="K35" i="6"/>
  <c r="J35" i="6"/>
  <c r="I35" i="6"/>
  <c r="H35" i="6"/>
  <c r="G35" i="6"/>
  <c r="F35" i="6"/>
  <c r="E35" i="6"/>
  <c r="D35" i="6"/>
  <c r="M27" i="6"/>
  <c r="L27" i="6"/>
  <c r="K27" i="6"/>
  <c r="J27" i="6"/>
  <c r="I27" i="6"/>
  <c r="I49" i="6" s="1"/>
  <c r="H27" i="6"/>
  <c r="H49" i="6" s="1"/>
  <c r="G27" i="6"/>
  <c r="F27" i="6"/>
  <c r="E27" i="6"/>
  <c r="C27" i="6"/>
  <c r="O8" i="6"/>
  <c r="O7" i="6"/>
  <c r="O11" i="6" s="1"/>
  <c r="C4" i="8"/>
  <c r="B4" i="8"/>
  <c r="N13" i="3"/>
  <c r="N18" i="3"/>
  <c r="N16" i="3"/>
  <c r="N14" i="3"/>
  <c r="M10" i="3"/>
  <c r="L10" i="3"/>
  <c r="K10" i="3"/>
  <c r="J10" i="3"/>
  <c r="I10" i="3"/>
  <c r="H10" i="3"/>
  <c r="G10" i="3"/>
  <c r="F10" i="3"/>
  <c r="E10" i="3"/>
  <c r="D10" i="3"/>
  <c r="C10" i="3"/>
  <c r="B10" i="3"/>
  <c r="N5" i="3"/>
  <c r="N4" i="3"/>
  <c r="N10" i="3" s="1"/>
  <c r="N3" i="3"/>
  <c r="F5" i="8"/>
  <c r="B22" i="2"/>
  <c r="B3" i="8"/>
  <c r="E27" i="5"/>
  <c r="O7" i="5"/>
  <c r="O41" i="5"/>
  <c r="N41" i="5"/>
  <c r="M41" i="5"/>
  <c r="L41" i="5"/>
  <c r="K41" i="5"/>
  <c r="J41" i="5"/>
  <c r="I41" i="5"/>
  <c r="H41" i="5"/>
  <c r="G41" i="5"/>
  <c r="F41" i="5"/>
  <c r="E41" i="5"/>
  <c r="D41" i="5"/>
  <c r="O35" i="5"/>
  <c r="N35" i="5"/>
  <c r="M35" i="5"/>
  <c r="L35" i="5"/>
  <c r="K35" i="5"/>
  <c r="J35" i="5"/>
  <c r="I35" i="5"/>
  <c r="I43" i="5" s="1"/>
  <c r="H35" i="5"/>
  <c r="G35" i="5"/>
  <c r="F35" i="5"/>
  <c r="E35" i="5"/>
  <c r="D35" i="5"/>
  <c r="K27" i="5"/>
  <c r="J27" i="5"/>
  <c r="G27" i="5"/>
  <c r="C27" i="5"/>
  <c r="D3" i="5" s="1"/>
  <c r="N27" i="5"/>
  <c r="M27" i="5"/>
  <c r="L27" i="5"/>
  <c r="I27" i="5"/>
  <c r="H27" i="5"/>
  <c r="F27" i="5"/>
  <c r="O13" i="5"/>
  <c r="P13" i="5" s="1"/>
  <c r="K49" i="5"/>
  <c r="O8" i="5"/>
  <c r="P8" i="5" s="1"/>
  <c r="O11" i="5"/>
  <c r="O3" i="5"/>
  <c r="D17" i="2"/>
  <c r="C17" i="2"/>
  <c r="B17" i="2"/>
  <c r="N17" i="2" s="1"/>
  <c r="N15" i="2"/>
  <c r="N13" i="2"/>
  <c r="M10" i="2"/>
  <c r="L10" i="2"/>
  <c r="K10" i="2"/>
  <c r="J10" i="2"/>
  <c r="I10" i="2"/>
  <c r="H10" i="2"/>
  <c r="G10" i="2"/>
  <c r="F10" i="2"/>
  <c r="E10" i="2"/>
  <c r="D10" i="2"/>
  <c r="C10" i="2"/>
  <c r="B10" i="2"/>
  <c r="N5" i="2"/>
  <c r="N4" i="2"/>
  <c r="N10" i="2" s="1"/>
  <c r="N3" i="2"/>
  <c r="F6" i="7"/>
  <c r="F7" i="7" s="1"/>
  <c r="I45" i="4"/>
  <c r="B23" i="10"/>
  <c r="C3" i="4" s="1"/>
  <c r="C3" i="7"/>
  <c r="B20" i="1"/>
  <c r="N17" i="4"/>
  <c r="M17" i="4"/>
  <c r="L17" i="4"/>
  <c r="K17" i="4"/>
  <c r="J17" i="4"/>
  <c r="I17" i="4"/>
  <c r="H17" i="4"/>
  <c r="H27" i="4" s="1"/>
  <c r="G17" i="4"/>
  <c r="G27" i="4" s="1"/>
  <c r="F17" i="4"/>
  <c r="E17" i="4"/>
  <c r="D17" i="4"/>
  <c r="C17" i="4"/>
  <c r="O17" i="4" s="1"/>
  <c r="B25" i="10"/>
  <c r="D27" i="4"/>
  <c r="D43" i="4" s="1"/>
  <c r="E43" i="4"/>
  <c r="N27" i="4"/>
  <c r="I27" i="4"/>
  <c r="F27" i="4"/>
  <c r="N10" i="1"/>
  <c r="M10" i="1"/>
  <c r="L10" i="1"/>
  <c r="K10" i="1"/>
  <c r="J10" i="1"/>
  <c r="I10" i="1"/>
  <c r="H10" i="1"/>
  <c r="G10" i="1"/>
  <c r="F10" i="1"/>
  <c r="E10" i="1"/>
  <c r="D10" i="1"/>
  <c r="C10" i="1"/>
  <c r="B10" i="1"/>
  <c r="B17" i="1"/>
  <c r="M17" i="1"/>
  <c r="L17" i="1"/>
  <c r="K17" i="1"/>
  <c r="J17" i="1"/>
  <c r="I17" i="1"/>
  <c r="H17" i="1"/>
  <c r="G17" i="1"/>
  <c r="F17" i="1"/>
  <c r="E17" i="1"/>
  <c r="D17" i="1"/>
  <c r="C17" i="1"/>
  <c r="N3" i="1"/>
  <c r="B16" i="10"/>
  <c r="P14" i="5"/>
  <c r="P15" i="5"/>
  <c r="P16" i="5"/>
  <c r="O8" i="4"/>
  <c r="O7" i="4"/>
  <c r="O11" i="4" s="1"/>
  <c r="E27" i="4"/>
  <c r="O13" i="4"/>
  <c r="O3" i="4"/>
  <c r="O41" i="4"/>
  <c r="N41" i="4"/>
  <c r="M41" i="4"/>
  <c r="L41" i="4"/>
  <c r="K41" i="4"/>
  <c r="J41" i="4"/>
  <c r="I41" i="4"/>
  <c r="H41" i="4"/>
  <c r="G41" i="4"/>
  <c r="F41" i="4"/>
  <c r="E41" i="4"/>
  <c r="D41" i="4"/>
  <c r="O35" i="4"/>
  <c r="N35" i="4"/>
  <c r="M35" i="4"/>
  <c r="L35" i="4"/>
  <c r="K35" i="4"/>
  <c r="J35" i="4"/>
  <c r="I35" i="4"/>
  <c r="H35" i="4"/>
  <c r="G35" i="4"/>
  <c r="F35" i="4"/>
  <c r="E35" i="4"/>
  <c r="D35" i="4"/>
  <c r="M27" i="4"/>
  <c r="L27" i="4"/>
  <c r="K27" i="4"/>
  <c r="J27" i="4"/>
  <c r="N11" i="4"/>
  <c r="M11" i="4"/>
  <c r="L11" i="4"/>
  <c r="K11" i="4"/>
  <c r="J11" i="4"/>
  <c r="I11" i="4"/>
  <c r="H11" i="4"/>
  <c r="G11" i="4"/>
  <c r="F11" i="4"/>
  <c r="E11" i="4"/>
  <c r="D11" i="4"/>
  <c r="O35" i="6" l="1"/>
  <c r="N43" i="6"/>
  <c r="E43" i="6"/>
  <c r="L43" i="6"/>
  <c r="N43" i="5"/>
  <c r="F43" i="5"/>
  <c r="J43" i="5"/>
  <c r="G43" i="6"/>
  <c r="I43" i="6"/>
  <c r="M43" i="6"/>
  <c r="J43" i="6"/>
  <c r="K43" i="6"/>
  <c r="F43" i="6"/>
  <c r="D45" i="6"/>
  <c r="E3" i="6" s="1"/>
  <c r="O49" i="6"/>
  <c r="H43" i="6"/>
  <c r="J49" i="6"/>
  <c r="L49" i="6"/>
  <c r="M49" i="6"/>
  <c r="N49" i="6"/>
  <c r="C7" i="8"/>
  <c r="B22" i="3"/>
  <c r="G43" i="5"/>
  <c r="K43" i="5"/>
  <c r="L49" i="5"/>
  <c r="L43" i="5"/>
  <c r="O49" i="5"/>
  <c r="O43" i="5"/>
  <c r="E43" i="5"/>
  <c r="M49" i="5"/>
  <c r="H43" i="5"/>
  <c r="H49" i="5"/>
  <c r="N49" i="5"/>
  <c r="O45" i="5"/>
  <c r="P11" i="5"/>
  <c r="M43" i="5"/>
  <c r="I49" i="5"/>
  <c r="D27" i="5"/>
  <c r="D43" i="5" s="1"/>
  <c r="P17" i="5"/>
  <c r="P27" i="5" s="1"/>
  <c r="J49" i="5"/>
  <c r="P7" i="5"/>
  <c r="B20" i="2"/>
  <c r="B21" i="2" s="1"/>
  <c r="C27" i="4"/>
  <c r="D3" i="4" s="1"/>
  <c r="D45" i="4" s="1"/>
  <c r="E3" i="4" s="1"/>
  <c r="E45" i="4" s="1"/>
  <c r="F3" i="4" s="1"/>
  <c r="F45" i="4" s="1"/>
  <c r="G3" i="4" s="1"/>
  <c r="G45" i="4" s="1"/>
  <c r="H3" i="4" s="1"/>
  <c r="H45" i="4" s="1"/>
  <c r="I3" i="4" s="1"/>
  <c r="J3" i="4" s="1"/>
  <c r="J45" i="4" s="1"/>
  <c r="K3" i="4" s="1"/>
  <c r="K45" i="4" s="1"/>
  <c r="L3" i="4" s="1"/>
  <c r="L45" i="4" s="1"/>
  <c r="M3" i="4" s="1"/>
  <c r="M45" i="4" s="1"/>
  <c r="N3" i="4" s="1"/>
  <c r="N45" i="4" s="1"/>
  <c r="G43" i="4"/>
  <c r="F43" i="4"/>
  <c r="O27" i="4"/>
  <c r="O49" i="4" s="1"/>
  <c r="K43" i="4"/>
  <c r="K49" i="4"/>
  <c r="J43" i="4"/>
  <c r="J49" i="4"/>
  <c r="L49" i="4"/>
  <c r="L43" i="4"/>
  <c r="M49" i="4"/>
  <c r="M43" i="4"/>
  <c r="H43" i="4"/>
  <c r="H49" i="4"/>
  <c r="I49" i="4"/>
  <c r="I43" i="4"/>
  <c r="N49" i="4"/>
  <c r="N43" i="4"/>
  <c r="D45" i="5" l="1"/>
  <c r="E3" i="5" s="1"/>
  <c r="E45" i="5" s="1"/>
  <c r="O45" i="6"/>
  <c r="O43" i="6"/>
  <c r="B23" i="2"/>
  <c r="O43" i="4"/>
  <c r="O45" i="4"/>
  <c r="P43" i="5"/>
  <c r="B3" i="9" l="1"/>
  <c r="C4" i="9" s="1"/>
  <c r="C7" i="9" s="1"/>
  <c r="C5" i="9"/>
  <c r="E45" i="6"/>
  <c r="F3" i="6" s="1"/>
  <c r="F3" i="5"/>
  <c r="F45" i="5" s="1"/>
  <c r="G3" i="5" l="1"/>
  <c r="G45" i="5" s="1"/>
  <c r="N17" i="1"/>
  <c r="N15" i="1"/>
  <c r="N13" i="1"/>
  <c r="AK49" i="10"/>
  <c r="AE49" i="10"/>
  <c r="AD49" i="10"/>
  <c r="AC49" i="10"/>
  <c r="AB49" i="10"/>
  <c r="AK41" i="10"/>
  <c r="AJ41" i="10"/>
  <c r="AI41" i="10"/>
  <c r="AH41" i="10"/>
  <c r="AG41" i="10"/>
  <c r="AF41" i="10"/>
  <c r="AE41" i="10"/>
  <c r="AD41" i="10"/>
  <c r="AC41" i="10"/>
  <c r="AB41" i="10"/>
  <c r="AA41" i="10"/>
  <c r="Z41" i="10"/>
  <c r="Y41" i="10"/>
  <c r="AK35" i="10"/>
  <c r="AJ35" i="10"/>
  <c r="AI35" i="10"/>
  <c r="AH35" i="10"/>
  <c r="AG35" i="10"/>
  <c r="AF35" i="10"/>
  <c r="AF43" i="10" s="1"/>
  <c r="AE35" i="10"/>
  <c r="AD35" i="10"/>
  <c r="AC35" i="10"/>
  <c r="AC43" i="10" s="1"/>
  <c r="AB35" i="10"/>
  <c r="AA35" i="10"/>
  <c r="Z35" i="10"/>
  <c r="Z43" i="10" s="1"/>
  <c r="Y35" i="10"/>
  <c r="AJ49" i="10"/>
  <c r="AI49" i="10"/>
  <c r="AH49" i="10"/>
  <c r="AG43" i="10"/>
  <c r="AE43" i="10"/>
  <c r="AD43" i="10"/>
  <c r="AB43" i="10"/>
  <c r="F45" i="6" l="1"/>
  <c r="G3" i="6" s="1"/>
  <c r="H3" i="5"/>
  <c r="B21" i="1"/>
  <c r="AA43" i="10"/>
  <c r="AK43" i="10"/>
  <c r="Y43" i="10"/>
  <c r="Y45" i="10" s="1"/>
  <c r="Z45" i="10" s="1"/>
  <c r="AA45" i="10" s="1"/>
  <c r="AB45" i="10" s="1"/>
  <c r="AC45" i="10" s="1"/>
  <c r="AD45" i="10" s="1"/>
  <c r="AE45" i="10" s="1"/>
  <c r="AF45" i="10" s="1"/>
  <c r="AG45" i="10" s="1"/>
  <c r="AH45" i="10" s="1"/>
  <c r="Y49" i="10"/>
  <c r="Z49" i="10"/>
  <c r="AA49" i="10"/>
  <c r="AH43" i="10"/>
  <c r="AJ43" i="10"/>
  <c r="AG49" i="10"/>
  <c r="AI43" i="10"/>
  <c r="AF49" i="10"/>
  <c r="H45" i="5" l="1"/>
  <c r="I3" i="5" s="1"/>
  <c r="B22" i="1"/>
  <c r="B23" i="1" s="1"/>
  <c r="AI45" i="10"/>
  <c r="AJ45" i="10" s="1"/>
  <c r="AK45" i="10" s="1"/>
  <c r="N4" i="1"/>
  <c r="N5" i="1"/>
  <c r="G45" i="6" l="1"/>
  <c r="H3" i="6" s="1"/>
  <c r="I45" i="5"/>
  <c r="C7" i="7"/>
  <c r="J3" i="5" l="1"/>
  <c r="H45" i="6" l="1"/>
  <c r="I3" i="6" s="1"/>
  <c r="J45" i="5"/>
  <c r="I45" i="6" l="1"/>
  <c r="K3" i="5"/>
  <c r="J3" i="6" l="1"/>
  <c r="J45" i="6" s="1"/>
  <c r="K45" i="5"/>
  <c r="K3" i="6" l="1"/>
  <c r="L3" i="5"/>
  <c r="K45" i="6" l="1"/>
  <c r="L45" i="5"/>
  <c r="M3" i="5" s="1"/>
  <c r="L3" i="6" l="1"/>
  <c r="M45" i="5"/>
  <c r="N3" i="5" s="1"/>
  <c r="L45" i="6" l="1"/>
  <c r="N45" i="5"/>
  <c r="P3" i="5"/>
  <c r="F7" i="8" l="1"/>
  <c r="M3" i="6"/>
  <c r="P45" i="5"/>
  <c r="P49" i="5" s="1"/>
  <c r="M45" i="6" l="1"/>
  <c r="N3" i="6" s="1"/>
  <c r="N45" i="6" s="1"/>
  <c r="P49" i="6" l="1"/>
  <c r="F7" i="9"/>
  <c r="G7"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tc={4758CE62-120F-4027-A666-18E07EF42DD1}</author>
    <author>tc={77ECCE1F-8442-4EEC-8497-4F18A2BE0A5F}</author>
    <author>tc={6701F813-64DC-4285-B933-C2BF7D2C8562}</author>
    <author>tc={CE2C7E98-223C-462E-8E95-9A69BCB7C252}</author>
    <author>tc={F42E7C89-F71A-4985-8CD4-A634BF982B33}</author>
  </authors>
  <commentList>
    <comment ref="N2" authorId="0" shapeId="0" xr:uid="{E7B9AA25-BEAA-4863-930C-27A79604C999}">
      <text>
        <r>
          <rPr>
            <sz val="12"/>
            <color rgb="FFFFFFFF"/>
            <rFont val="Calibri"/>
            <family val="2"/>
          </rPr>
          <t>User:</t>
        </r>
        <r>
          <rPr>
            <sz val="10"/>
            <color rgb="FF000000"/>
            <rFont val="Arial"/>
            <family val="2"/>
          </rPr>
          <t xml:space="preserve">
</t>
        </r>
        <r>
          <rPr>
            <sz val="10"/>
            <color rgb="FF000000"/>
            <rFont val="Arial"/>
            <family val="2"/>
          </rPr>
          <t xml:space="preserve">User to set the initial cash amount manually (Check ending bank statement or financial statements). </t>
        </r>
      </text>
    </comment>
    <comment ref="K5" authorId="0" shapeId="0" xr:uid="{B3F1ADA7-68CE-4995-A2C9-A0AAAFE6659B}">
      <text>
        <r>
          <rPr>
            <b/>
            <sz val="9"/>
            <color indexed="81"/>
            <rFont val="Tahoma"/>
            <family val="2"/>
          </rPr>
          <t>User:</t>
        </r>
        <r>
          <rPr>
            <sz val="9"/>
            <color indexed="81"/>
            <rFont val="Tahoma"/>
            <family val="2"/>
          </rPr>
          <t xml:space="preserve">
This is when you receive cash, not when you invoice a client. </t>
        </r>
      </text>
    </comment>
    <comment ref="K11" authorId="0" shapeId="0" xr:uid="{F5B6216E-B532-45AF-9063-3426900DE16E}">
      <text>
        <r>
          <rPr>
            <b/>
            <sz val="9"/>
            <color indexed="81"/>
            <rFont val="Tahoma"/>
            <family val="2"/>
          </rPr>
          <t>User:</t>
        </r>
        <r>
          <rPr>
            <sz val="9"/>
            <color indexed="81"/>
            <rFont val="Tahoma"/>
            <family val="2"/>
          </rPr>
          <t xml:space="preserve">
Cash expenses
</t>
        </r>
      </text>
    </comment>
    <comment ref="A19" authorId="1" shapeId="0" xr:uid="{4758CE62-120F-4027-A666-18E07EF42DD1}">
      <text>
        <r>
          <rPr>
            <sz val="12"/>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Include computer, office furniture, audio video recording equipment, virtual meeting software, printer
</t>
        </r>
      </text>
    </comment>
    <comment ref="A20" authorId="2" shapeId="0" xr:uid="{77ECCE1F-8442-4EEC-8497-4F18A2BE0A5F}">
      <text>
        <r>
          <rPr>
            <sz val="12"/>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Content creators, e-learning platforms, licensing fees.</t>
        </r>
      </text>
    </comment>
    <comment ref="A21" authorId="3" shapeId="0" xr:uid="{6701F813-64DC-4285-B933-C2BF7D2C8562}">
      <text>
        <r>
          <rPr>
            <sz val="12"/>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Online advertising, social media campaigns, collaboration with influencers, promoting in events</t>
        </r>
      </text>
    </comment>
    <comment ref="A22" authorId="4" shapeId="0" xr:uid="{CE2C7E98-223C-462E-8E95-9A69BCB7C252}">
      <text>
        <r>
          <rPr>
            <sz val="12"/>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Domain registration, website design, development, hosting, security features.</t>
        </r>
      </text>
    </comment>
    <comment ref="A23" authorId="5" shapeId="0" xr:uid="{F42E7C89-F71A-4985-8CD4-A634BF982B33}">
      <text>
        <r>
          <rPr>
            <sz val="12"/>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Initial operating costs, unforeseen costs, hidden costs
</t>
        </r>
      </text>
    </comment>
    <comment ref="M45" authorId="0" shapeId="0" xr:uid="{7EE8457A-F479-4157-AFD5-6F0EB9EBB42D}">
      <text>
        <r>
          <rPr>
            <b/>
            <sz val="9"/>
            <color indexed="81"/>
            <rFont val="Tahoma"/>
            <family val="2"/>
          </rPr>
          <t>User:</t>
        </r>
        <r>
          <rPr>
            <sz val="9"/>
            <color indexed="81"/>
            <rFont val="Tahoma"/>
            <family val="2"/>
          </rPr>
          <t xml:space="preserve">
This number should closely match your ending bank statement or financial statement cash balance. Compare this to financial statements to guage your cash forecasting accuracy.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6" authorId="0" shapeId="0" xr:uid="{D8E52A7F-D95B-4380-814C-9DE8CC6FDE62}">
      <text>
        <r>
          <rPr>
            <b/>
            <sz val="9"/>
            <color rgb="FF000000"/>
            <rFont val="Tahoma"/>
            <family val="2"/>
          </rPr>
          <t>User:</t>
        </r>
        <r>
          <rPr>
            <sz val="9"/>
            <color rgb="FF000000"/>
            <rFont val="Tahoma"/>
            <family val="2"/>
          </rPr>
          <t xml:space="preserve">
</t>
        </r>
        <r>
          <rPr>
            <sz val="9"/>
            <color rgb="FF000000"/>
            <rFont val="Tahoma"/>
            <family val="2"/>
          </rPr>
          <t xml:space="preserve">This is when you receive cash, not when you invoice a client. </t>
        </r>
      </text>
    </comment>
    <comment ref="A12" authorId="0" shapeId="0" xr:uid="{1A784C04-D9D0-4B5E-BD3D-4C3DBCECC97B}">
      <text>
        <r>
          <rPr>
            <b/>
            <sz val="9"/>
            <color indexed="81"/>
            <rFont val="Tahoma"/>
            <family val="2"/>
          </rPr>
          <t>User:</t>
        </r>
        <r>
          <rPr>
            <sz val="9"/>
            <color indexed="81"/>
            <rFont val="Tahoma"/>
            <family val="2"/>
          </rPr>
          <t xml:space="preserve">
Cash expenses
</t>
        </r>
      </text>
    </comment>
    <comment ref="C45" authorId="0" shapeId="0" xr:uid="{E8E8F0B8-19EF-4271-BCD0-B118B8725244}">
      <text>
        <r>
          <rPr>
            <b/>
            <sz val="9"/>
            <color rgb="FF000000"/>
            <rFont val="Tahoma"/>
            <family val="2"/>
          </rPr>
          <t>User:</t>
        </r>
        <r>
          <rPr>
            <sz val="9"/>
            <color rgb="FF000000"/>
            <rFont val="Tahoma"/>
            <family val="2"/>
          </rPr>
          <t xml:space="preserve">
</t>
        </r>
        <r>
          <rPr>
            <sz val="9"/>
            <color rgb="FF000000"/>
            <rFont val="Tahoma"/>
            <family val="2"/>
          </rPr>
          <t xml:space="preserve">This number should closely match your ending bank statement or financial statement cash balance. Compare this to financial statements to guage your cash forecasting accuracy.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6" authorId="0" shapeId="0" xr:uid="{AF03043F-458F-4D83-9869-6FA8E31570AC}">
      <text>
        <r>
          <rPr>
            <b/>
            <sz val="9"/>
            <color rgb="FF000000"/>
            <rFont val="Tahoma"/>
            <family val="2"/>
          </rPr>
          <t>User:</t>
        </r>
        <r>
          <rPr>
            <sz val="9"/>
            <color rgb="FF000000"/>
            <rFont val="Tahoma"/>
            <family val="2"/>
          </rPr>
          <t xml:space="preserve">
</t>
        </r>
        <r>
          <rPr>
            <sz val="9"/>
            <color rgb="FF000000"/>
            <rFont val="Tahoma"/>
            <family val="2"/>
          </rPr>
          <t xml:space="preserve">This is when you receive cash, not when you invoice a client. </t>
        </r>
      </text>
    </comment>
    <comment ref="A12" authorId="0" shapeId="0" xr:uid="{E03121D3-77D8-4C70-B170-0E4C38ADFD2D}">
      <text>
        <r>
          <rPr>
            <b/>
            <sz val="9"/>
            <color indexed="81"/>
            <rFont val="Tahoma"/>
            <family val="2"/>
          </rPr>
          <t>User:</t>
        </r>
        <r>
          <rPr>
            <sz val="9"/>
            <color indexed="81"/>
            <rFont val="Tahoma"/>
            <family val="2"/>
          </rPr>
          <t xml:space="preserve">
Cash expenses
</t>
        </r>
      </text>
    </comment>
    <comment ref="C45" authorId="0" shapeId="0" xr:uid="{AC5E991F-3C1C-4F60-B5B0-E58040F59D1F}">
      <text>
        <r>
          <rPr>
            <b/>
            <sz val="9"/>
            <color rgb="FF000000"/>
            <rFont val="Tahoma"/>
            <family val="2"/>
          </rPr>
          <t>User:</t>
        </r>
        <r>
          <rPr>
            <sz val="9"/>
            <color rgb="FF000000"/>
            <rFont val="Tahoma"/>
            <family val="2"/>
          </rPr>
          <t xml:space="preserve">
</t>
        </r>
        <r>
          <rPr>
            <sz val="9"/>
            <color rgb="FF000000"/>
            <rFont val="Tahoma"/>
            <family val="2"/>
          </rPr>
          <t xml:space="preserve">This number should closely match your ending bank statement or financial statement cash balance. Compare this to financial statements to guage your cash forecasting accuracy.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6" authorId="0" shapeId="0" xr:uid="{CF5C04B6-0F68-462F-8319-290E54A5166A}">
      <text>
        <r>
          <rPr>
            <b/>
            <sz val="9"/>
            <color rgb="FF000000"/>
            <rFont val="Tahoma"/>
            <family val="2"/>
          </rPr>
          <t>User:</t>
        </r>
        <r>
          <rPr>
            <sz val="9"/>
            <color rgb="FF000000"/>
            <rFont val="Tahoma"/>
            <family val="2"/>
          </rPr>
          <t xml:space="preserve">
</t>
        </r>
        <r>
          <rPr>
            <sz val="9"/>
            <color rgb="FF000000"/>
            <rFont val="Tahoma"/>
            <family val="2"/>
          </rPr>
          <t xml:space="preserve">This is when you receive cash, not when you invoice a client. </t>
        </r>
      </text>
    </comment>
    <comment ref="A12" authorId="0" shapeId="0" xr:uid="{6DF739FC-B5E8-44ED-8AEE-750F0B130665}">
      <text>
        <r>
          <rPr>
            <b/>
            <sz val="9"/>
            <color indexed="81"/>
            <rFont val="Tahoma"/>
            <family val="2"/>
          </rPr>
          <t>User:</t>
        </r>
        <r>
          <rPr>
            <sz val="9"/>
            <color indexed="81"/>
            <rFont val="Tahoma"/>
            <family val="2"/>
          </rPr>
          <t xml:space="preserve">
Cash expenses
</t>
        </r>
      </text>
    </comment>
    <comment ref="C45" authorId="0" shapeId="0" xr:uid="{C114CBCB-3278-4BC0-9444-B478B2D3B9CF}">
      <text>
        <r>
          <rPr>
            <b/>
            <sz val="9"/>
            <color rgb="FF000000"/>
            <rFont val="Tahoma"/>
            <family val="2"/>
          </rPr>
          <t>User:</t>
        </r>
        <r>
          <rPr>
            <sz val="9"/>
            <color rgb="FF000000"/>
            <rFont val="Tahoma"/>
            <family val="2"/>
          </rPr>
          <t xml:space="preserve">
</t>
        </r>
        <r>
          <rPr>
            <sz val="9"/>
            <color rgb="FF000000"/>
            <rFont val="Tahoma"/>
            <family val="2"/>
          </rPr>
          <t xml:space="preserve">This number should closely match your ending bank statement or financial statement cash balance. Compare this to financial statements to guage your cash forecasting accuracy. </t>
        </r>
      </text>
    </comment>
  </commentList>
</comments>
</file>

<file path=xl/sharedStrings.xml><?xml version="1.0" encoding="utf-8"?>
<sst xmlns="http://schemas.openxmlformats.org/spreadsheetml/2006/main" count="219" uniqueCount="91">
  <si>
    <t xml:space="preserve">Income Statement Year 1 </t>
  </si>
  <si>
    <t>Income Statement Year 2</t>
  </si>
  <si>
    <t>Income Statement Year 3</t>
  </si>
  <si>
    <t xml:space="preserve">Cash Flow Year 1 </t>
  </si>
  <si>
    <t xml:space="preserve">Balance Sheet Year 1 </t>
  </si>
  <si>
    <t>Balance Sheet Year 3</t>
  </si>
  <si>
    <t xml:space="preserve">Revenue </t>
  </si>
  <si>
    <t xml:space="preserve">Expenses </t>
  </si>
  <si>
    <t xml:space="preserve">Month 1 </t>
  </si>
  <si>
    <t xml:space="preserve">Month 2 </t>
  </si>
  <si>
    <t>Month 3</t>
  </si>
  <si>
    <t>Month 4</t>
  </si>
  <si>
    <t>Month 5</t>
  </si>
  <si>
    <t>Month 6</t>
  </si>
  <si>
    <t>Month 7</t>
  </si>
  <si>
    <t>Month 8</t>
  </si>
  <si>
    <t>Month 9</t>
  </si>
  <si>
    <t>Month 10</t>
  </si>
  <si>
    <t>Month 11</t>
  </si>
  <si>
    <t>Month 12</t>
  </si>
  <si>
    <t xml:space="preserve">Annual Total </t>
  </si>
  <si>
    <t xml:space="preserve">Start Up Costs </t>
  </si>
  <si>
    <t xml:space="preserve">Cost </t>
  </si>
  <si>
    <t xml:space="preserve">Item Description </t>
  </si>
  <si>
    <t xml:space="preserve">Owner Contributions </t>
  </si>
  <si>
    <t>Loan A</t>
  </si>
  <si>
    <t>Loan B</t>
  </si>
  <si>
    <t>Loan C</t>
  </si>
  <si>
    <t xml:space="preserve">Grant </t>
  </si>
  <si>
    <t xml:space="preserve">Equipment </t>
  </si>
  <si>
    <t xml:space="preserve">Inventory </t>
  </si>
  <si>
    <t>Marketing</t>
  </si>
  <si>
    <t>Website</t>
  </si>
  <si>
    <t xml:space="preserve">Past Purchases Items Already Bought for the Business </t>
  </si>
  <si>
    <t xml:space="preserve">Only list items you have already purchased. Not all businesses will need to do this. Items you intend on purchasing do not go here they go on the start up costs listing below </t>
  </si>
  <si>
    <t xml:space="preserve">Funding Sources </t>
  </si>
  <si>
    <t>List the ways your start up costs will be funded. For example you may contribute some of your own funds, you may be negotiating loans from different sources or you may have received a grant to help you with the start up expenses that are listed below.</t>
  </si>
  <si>
    <t xml:space="preserve">Start up costs total </t>
  </si>
  <si>
    <t xml:space="preserve">List the start up costs of the business. Examples are provided here but there may be others. </t>
  </si>
  <si>
    <t xml:space="preserve">Total Start Up Costs </t>
  </si>
  <si>
    <t>Legal Fees</t>
  </si>
  <si>
    <t xml:space="preserve">Add expenses as you go below by inserting rows </t>
  </si>
  <si>
    <t xml:space="preserve">Gross Revenue </t>
  </si>
  <si>
    <t xml:space="preserve">Total Expenses </t>
  </si>
  <si>
    <t xml:space="preserve">Net Profit Before Tax </t>
  </si>
  <si>
    <t>Net Profit After Tax</t>
  </si>
  <si>
    <t xml:space="preserve">Total Funding Sources </t>
  </si>
  <si>
    <t>Laptop</t>
  </si>
  <si>
    <t>Sales Category 1(Online)</t>
  </si>
  <si>
    <t>Sales Category 2 (Terrace)</t>
  </si>
  <si>
    <t xml:space="preserve">Period (Month): </t>
  </si>
  <si>
    <t>Cash at the Beginning of the period</t>
  </si>
  <si>
    <t>Income Sources (CASH IN)</t>
  </si>
  <si>
    <t>Total Income:</t>
  </si>
  <si>
    <t>Expenses (CASH OUT)</t>
  </si>
  <si>
    <t>Total Operating Expenses:</t>
  </si>
  <si>
    <t>Other Changes in Cash (CASH OUT)</t>
  </si>
  <si>
    <t>Other changes in cash out:</t>
  </si>
  <si>
    <t>Other Changes in Cash (CASH IN)</t>
  </si>
  <si>
    <t>Other changes in cash in:</t>
  </si>
  <si>
    <t>Total Changes in cash</t>
  </si>
  <si>
    <t>Cash at the end of the period:</t>
  </si>
  <si>
    <t>Don't Let cash go below:</t>
  </si>
  <si>
    <t>Approximate Net Income</t>
  </si>
  <si>
    <t>Marketing and advertising</t>
  </si>
  <si>
    <t>operational expenses</t>
  </si>
  <si>
    <t>Loan interest</t>
  </si>
  <si>
    <t>Liabilities</t>
  </si>
  <si>
    <t>amount</t>
  </si>
  <si>
    <t>Asset</t>
  </si>
  <si>
    <t>equipment</t>
  </si>
  <si>
    <t>inventory</t>
  </si>
  <si>
    <t>cash</t>
  </si>
  <si>
    <t>Sales Category 1</t>
  </si>
  <si>
    <t>Equity</t>
  </si>
  <si>
    <t>loan</t>
  </si>
  <si>
    <t>website</t>
  </si>
  <si>
    <t xml:space="preserve">Income tax payable </t>
  </si>
  <si>
    <t>Inventory purchased</t>
  </si>
  <si>
    <t>Loan repyament</t>
  </si>
  <si>
    <t>Inventory Purchased</t>
  </si>
  <si>
    <t>owner widhrwal</t>
  </si>
  <si>
    <t>Owner widhrawal</t>
  </si>
  <si>
    <t>Cash Flow Year 3</t>
  </si>
  <si>
    <t>Cash Flow Year 2</t>
  </si>
  <si>
    <t>Tax paid</t>
  </si>
  <si>
    <t>Estimated Tax % (2%)_</t>
  </si>
  <si>
    <t>Estimated  Tax % (2%)_</t>
  </si>
  <si>
    <t xml:space="preserve">Tax payable </t>
  </si>
  <si>
    <t>Wages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</si>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</sst>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0_);_(* \(#,##0\);_(* &quot;-&quot;??_);_(@_)"/>
  </numFmts>
  <fonts count="14" x14ac:knownFonts="1">
    <font>
      <sz val="12"/>
      <color theme="1"/>
      <name val="Calibri"/>
      <family val="2"/>
      <scheme val="minor"/>
    </font>
    <font>
      <b/>
      <sz val="12"/>
      <color theme="1"/>
      <name val="Calibri"/>
      <family val="2"/>
      <scheme val="minor"/>
    </font>
    <font>
      <sz val="8"/>
      <name val="Calibri"/>
      <family val="2"/>
      <scheme val="minor"/>
    </font>
    <font>
      <sz val="12"/>
      <color rgb="FF000000"/>
      <name val="Calibri"/>
      <family val="2"/>
      <scheme val="minor"/>
    </font>
    <font>
      <sz val="12"/>
      <color theme="1"/>
      <name val="Calibri"/>
      <family val="2"/>
      <scheme val="minor"/>
    </font>
    <font>
      <sz val="10"/>
      <color theme="1"/>
      <name val="Arial"/>
      <family val="2"/>
    </font>
    <font>
      <b/>
      <sz val="10"/>
      <color theme="1"/>
      <name val="Arial"/>
      <family val="2"/>
    </font>
    <font>
      <b/>
      <u/>
      <sz val="10"/>
      <color theme="1"/>
      <name val="Arial"/>
      <family val="2"/>
    </font>
    <font>
      <sz val="12"/>
      <color rgb="FFFFFFFF"/>
      <name val="Calibri"/>
      <family val="2"/>
    </font>
    <font>
      <sz val="10"/>
      <color rgb="FF000000"/>
      <name val="Arial"/>
      <family val="2"/>
    </font>
    <font>
      <b/>
      <sz val="9"/>
      <color indexed="81"/>
      <name val="Tahoma"/>
      <family val="2"/>
    </font>
    <font>
      <sz val="9"/>
      <color indexed="81"/>
      <name val="Tahoma"/>
      <family val="2"/>
    </font>
    <font>
      <b/>
      <sz val="9"/>
      <color rgb="FF000000"/>
      <name val="Tahoma"/>
      <family val="2"/>
    </font>
    <font>
      <sz val="9"/>
      <color rgb="FF000000"/>
      <name val="Tahoma"/>
      <family val="2"/>
    </font>
  </fonts>
  <fills count="6">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9"/>
        <bgColor indexed="64"/>
      </patternFill>
    </fill>
    <fill>
      <patternFill patternType="solid">
        <fgColor theme="2"/>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4" fillId="0" borderId="0" applyFont="0" applyFill="0" applyBorder="0" applyAlignment="0" applyProtection="0"/>
  </cellStyleXfs>
  <cellXfs count="59">
    <xf numFmtId="0" fontId="0" fillId="0" borderId="0" xfId="0"/>
    <xf numFmtId="0" fontId="1" fillId="0" borderId="0" xfId="0" applyFont="1"/>
    <xf numFmtId="0" fontId="1" fillId="0" borderId="0" xfId="0" applyFont="1" applyAlignment="1">
      <alignment horizontal="center"/>
    </xf>
    <xf numFmtId="0" fontId="0" fillId="0" borderId="0" xfId="0" applyAlignment="1">
      <alignment vertical="top" wrapText="1"/>
    </xf>
    <xf numFmtId="0" fontId="0" fillId="0" borderId="0" xfId="0" applyAlignment="1">
      <alignment wrapText="1"/>
    </xf>
    <xf numFmtId="0" fontId="0" fillId="2" borderId="0" xfId="0" applyFill="1" applyAlignment="1">
      <alignment horizontal="center"/>
    </xf>
    <xf numFmtId="0" fontId="3" fillId="0" borderId="0" xfId="0" applyFont="1"/>
    <xf numFmtId="0" fontId="0" fillId="3" borderId="0" xfId="0" applyFill="1"/>
    <xf numFmtId="0" fontId="0" fillId="4" borderId="0" xfId="0" applyFill="1"/>
    <xf numFmtId="164" fontId="5" fillId="0" borderId="0" xfId="1" applyNumberFormat="1" applyFont="1"/>
    <xf numFmtId="0" fontId="5" fillId="0" borderId="0" xfId="0" applyFont="1"/>
    <xf numFmtId="164" fontId="5" fillId="0" borderId="7" xfId="1" applyNumberFormat="1" applyFont="1" applyBorder="1"/>
    <xf numFmtId="164" fontId="6" fillId="5" borderId="0" xfId="1" applyNumberFormat="1" applyFont="1" applyFill="1"/>
    <xf numFmtId="38" fontId="6" fillId="5" borderId="0" xfId="1" applyNumberFormat="1" applyFont="1" applyFill="1"/>
    <xf numFmtId="38" fontId="5" fillId="5" borderId="10" xfId="1" applyNumberFormat="1" applyFont="1" applyFill="1" applyBorder="1"/>
    <xf numFmtId="43" fontId="5" fillId="0" borderId="0" xfId="1" applyFont="1"/>
    <xf numFmtId="0" fontId="5" fillId="0" borderId="11" xfId="0" applyFont="1" applyBorder="1"/>
    <xf numFmtId="0" fontId="6" fillId="0" borderId="11" xfId="0" applyFont="1" applyBorder="1" applyAlignment="1">
      <alignment horizontal="right"/>
    </xf>
    <xf numFmtId="17" fontId="5" fillId="0" borderId="11" xfId="0" applyNumberFormat="1" applyFont="1" applyBorder="1" applyAlignment="1">
      <alignment horizontal="center"/>
    </xf>
    <xf numFmtId="164" fontId="6" fillId="0" borderId="11" xfId="1" applyNumberFormat="1" applyFont="1" applyFill="1" applyBorder="1" applyAlignment="1">
      <alignment horizontal="center"/>
    </xf>
    <xf numFmtId="0" fontId="7" fillId="0" borderId="11" xfId="0" applyFont="1" applyBorder="1"/>
    <xf numFmtId="164" fontId="5" fillId="0" borderId="11" xfId="1" applyNumberFormat="1" applyFont="1" applyBorder="1"/>
    <xf numFmtId="164" fontId="6" fillId="5" borderId="11" xfId="1" applyNumberFormat="1" applyFont="1" applyFill="1" applyBorder="1"/>
    <xf numFmtId="0" fontId="5" fillId="0" borderId="11" xfId="0" applyFont="1" applyBorder="1" applyAlignment="1">
      <alignment horizontal="right"/>
    </xf>
    <xf numFmtId="38" fontId="6" fillId="5" borderId="11" xfId="1" applyNumberFormat="1" applyFont="1" applyFill="1" applyBorder="1"/>
    <xf numFmtId="43" fontId="5" fillId="0" borderId="11" xfId="1" applyFont="1" applyBorder="1"/>
    <xf numFmtId="0" fontId="6" fillId="2" borderId="11" xfId="0" applyFont="1" applyFill="1" applyBorder="1"/>
    <xf numFmtId="43" fontId="6" fillId="2" borderId="11" xfId="1" applyFont="1" applyFill="1" applyBorder="1"/>
    <xf numFmtId="164" fontId="0" fillId="0" borderId="0" xfId="0" applyNumberFormat="1"/>
    <xf numFmtId="164" fontId="6" fillId="5" borderId="12" xfId="1" applyNumberFormat="1" applyFont="1" applyFill="1" applyBorder="1"/>
    <xf numFmtId="38" fontId="0" fillId="0" borderId="0" xfId="0" applyNumberFormat="1"/>
    <xf numFmtId="43" fontId="6" fillId="2" borderId="12" xfId="1" applyFont="1" applyFill="1" applyBorder="1"/>
    <xf numFmtId="0" fontId="1" fillId="0" borderId="11" xfId="0" applyFont="1" applyBorder="1"/>
    <xf numFmtId="0" fontId="0" fillId="2" borderId="11" xfId="0" applyFill="1" applyBorder="1"/>
    <xf numFmtId="1" fontId="0" fillId="2" borderId="11" xfId="0" applyNumberFormat="1" applyFill="1" applyBorder="1"/>
    <xf numFmtId="0" fontId="6" fillId="0" borderId="11" xfId="0" applyFont="1" applyBorder="1"/>
    <xf numFmtId="1" fontId="0" fillId="0" borderId="0" xfId="0" applyNumberFormat="1"/>
    <xf numFmtId="0" fontId="0" fillId="2" borderId="1" xfId="0" applyFill="1" applyBorder="1" applyAlignment="1">
      <alignment horizontal="center" vertical="top" wrapText="1"/>
    </xf>
    <xf numFmtId="0" fontId="0" fillId="2" borderId="2" xfId="0" applyFill="1" applyBorder="1" applyAlignment="1">
      <alignment horizontal="center" vertical="top" wrapText="1"/>
    </xf>
    <xf numFmtId="0" fontId="0" fillId="2" borderId="3" xfId="0" applyFill="1" applyBorder="1" applyAlignment="1">
      <alignment horizontal="center" vertical="top" wrapText="1"/>
    </xf>
    <xf numFmtId="0" fontId="0" fillId="2" borderId="4" xfId="0" applyFill="1" applyBorder="1" applyAlignment="1">
      <alignment horizontal="center" vertical="top" wrapText="1"/>
    </xf>
    <xf numFmtId="0" fontId="0" fillId="2" borderId="0" xfId="0" applyFill="1" applyAlignment="1">
      <alignment horizontal="center" vertical="top" wrapText="1"/>
    </xf>
    <xf numFmtId="0" fontId="0" fillId="2" borderId="5" xfId="0" applyFill="1" applyBorder="1" applyAlignment="1">
      <alignment horizontal="center" vertical="top" wrapText="1"/>
    </xf>
    <xf numFmtId="0" fontId="0" fillId="2" borderId="6" xfId="0" applyFill="1" applyBorder="1" applyAlignment="1">
      <alignment horizontal="center" vertical="top" wrapText="1"/>
    </xf>
    <xf numFmtId="0" fontId="0" fillId="2" borderId="7" xfId="0" applyFill="1" applyBorder="1" applyAlignment="1">
      <alignment horizontal="center" vertical="top" wrapText="1"/>
    </xf>
    <xf numFmtId="0" fontId="0" fillId="2" borderId="8" xfId="0" applyFill="1" applyBorder="1" applyAlignment="1">
      <alignment horizontal="center" vertical="top" wrapText="1"/>
    </xf>
    <xf numFmtId="0" fontId="0" fillId="2" borderId="1" xfId="0" applyFill="1" applyBorder="1" applyAlignment="1">
      <alignment horizontal="center" wrapText="1"/>
    </xf>
    <xf numFmtId="0" fontId="0" fillId="2" borderId="2" xfId="0" applyFill="1" applyBorder="1" applyAlignment="1">
      <alignment horizontal="center" wrapText="1"/>
    </xf>
    <xf numFmtId="0" fontId="0" fillId="2" borderId="3" xfId="0" applyFill="1" applyBorder="1" applyAlignment="1">
      <alignment horizontal="center" wrapText="1"/>
    </xf>
    <xf numFmtId="0" fontId="0" fillId="2" borderId="6" xfId="0" applyFill="1" applyBorder="1" applyAlignment="1">
      <alignment horizontal="center" wrapText="1"/>
    </xf>
    <xf numFmtId="0" fontId="0" fillId="2" borderId="7" xfId="0" applyFill="1" applyBorder="1" applyAlignment="1">
      <alignment horizontal="center" wrapText="1"/>
    </xf>
    <xf numFmtId="0" fontId="0" fillId="2" borderId="8" xfId="0" applyFill="1" applyBorder="1" applyAlignment="1">
      <alignment horizontal="center" wrapText="1"/>
    </xf>
    <xf numFmtId="0" fontId="1" fillId="0" borderId="0" xfId="0" applyFont="1" applyAlignment="1">
      <alignment horizontal="center"/>
    </xf>
    <xf numFmtId="0" fontId="0" fillId="2" borderId="0" xfId="0" applyFill="1" applyAlignment="1">
      <alignment horizontal="center"/>
    </xf>
    <xf numFmtId="0" fontId="1" fillId="2" borderId="11" xfId="0" applyFont="1" applyFill="1" applyBorder="1" applyAlignment="1">
      <alignment horizontal="center"/>
    </xf>
    <xf numFmtId="0" fontId="5" fillId="0" borderId="11" xfId="0" applyFont="1" applyBorder="1" applyAlignment="1">
      <alignment horizontal="right"/>
    </xf>
    <xf numFmtId="0" fontId="1" fillId="2" borderId="13" xfId="0" applyFont="1" applyFill="1" applyBorder="1" applyAlignment="1">
      <alignment horizontal="center"/>
    </xf>
    <xf numFmtId="0" fontId="1" fillId="2" borderId="9" xfId="0" applyFont="1" applyFill="1" applyBorder="1" applyAlignment="1">
      <alignment horizontal="center"/>
    </xf>
    <xf numFmtId="0" fontId="1" fillId="2" borderId="14" xfId="0" applyFont="1" applyFill="1" applyBorder="1" applyAlignment="1">
      <alignment horizontal="center"/>
    </xf>
  </cellXfs>
  <cellStyles count="2">
    <cellStyle name="Comma" xfId="1" builtinId="3"/>
    <cellStyle name="Normal" xfId="0" builtinId="0"/>
  </cellStyles>
  <dxfs count="5">
    <dxf>
      <font>
        <b/>
        <i val="0"/>
        <color rgb="FFFF0000"/>
      </font>
      <fill>
        <patternFill>
          <bgColor theme="0"/>
        </patternFill>
      </fill>
    </dxf>
    <dxf>
      <font>
        <b/>
        <i val="0"/>
        <color rgb="FFFF0000"/>
      </font>
      <fill>
        <patternFill>
          <bgColor theme="0"/>
        </patternFill>
      </fill>
    </dxf>
    <dxf>
      <font>
        <b/>
        <i val="0"/>
        <color rgb="FFFF0000"/>
      </font>
      <fill>
        <patternFill>
          <bgColor theme="0"/>
        </patternFill>
      </fill>
    </dxf>
    <dxf>
      <font>
        <b/>
        <i val="0"/>
        <color rgb="FFFF0000"/>
      </font>
      <fill>
        <patternFill>
          <bgColor theme="0"/>
        </patternFill>
      </fill>
    </dxf>
    <dxf>
      <font>
        <b/>
        <i val="0"/>
        <color rgb="FFFF000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Nalini Kanth Bokka" id="{7E13481A-0A0F-4F55-AA9E-78675301922B}" userId="800e50863229a74c"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9" dT="2024-03-05T18:03:49.22" personId="{7E13481A-0A0F-4F55-AA9E-78675301922B}" id="{4758CE62-120F-4027-A666-18E07EF42DD1}">
    <text xml:space="preserve">Include computer, office furniture, audio video recording equipment, virtual meeting software, printer
</text>
  </threadedComment>
  <threadedComment ref="A20" dT="2024-03-05T18:02:54.85" personId="{7E13481A-0A0F-4F55-AA9E-78675301922B}" id="{77ECCE1F-8442-4EEC-8497-4F18A2BE0A5F}">
    <text>Content creators, e-learning platforms, licensing fees.</text>
  </threadedComment>
  <threadedComment ref="A21" dT="2024-03-05T18:03:32.31" personId="{7E13481A-0A0F-4F55-AA9E-78675301922B}" id="{6701F813-64DC-4285-B933-C2BF7D2C8562}">
    <text>Online advertising, social media campaigns, collaboration with influencers, promoting in events</text>
  </threadedComment>
  <threadedComment ref="A22" dT="2024-03-05T18:12:35.66" personId="{7E13481A-0A0F-4F55-AA9E-78675301922B}" id="{CE2C7E98-223C-462E-8E95-9A69BCB7C252}">
    <text>Domain registration, website design, development, hosting, security features.</text>
  </threadedComment>
  <threadedComment ref="A23" dT="2024-03-05T18:43:03.10" personId="{7E13481A-0A0F-4F55-AA9E-78675301922B}" id="{F42E7C89-F71A-4985-8CD4-A634BF982B33}">
    <text xml:space="preserve">Initial operating costs, unforeseen costs, hidden costs
</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DB790-EBE9-6E4F-99D1-F8AE6AB93EB1}">
  <dimension ref="A1:AK50"/>
  <sheetViews>
    <sheetView zoomScale="82" zoomScaleNormal="170" workbookViewId="0">
      <selection activeCell="B24" sqref="B24"/>
    </sheetView>
  </sheetViews>
  <sheetFormatPr defaultColWidth="11.19921875" defaultRowHeight="15.6" x14ac:dyDescent="0.3"/>
  <cols>
    <col min="1" max="1" width="29.296875" customWidth="1"/>
  </cols>
  <sheetData>
    <row r="1" spans="1:14" x14ac:dyDescent="0.3">
      <c r="A1" s="52" t="s">
        <v>21</v>
      </c>
      <c r="B1" s="52"/>
      <c r="C1" s="52"/>
    </row>
    <row r="2" spans="1:14" x14ac:dyDescent="0.3">
      <c r="A2" s="52" t="s">
        <v>33</v>
      </c>
      <c r="B2" s="52"/>
      <c r="C2" s="52"/>
    </row>
    <row r="3" spans="1:14" x14ac:dyDescent="0.3">
      <c r="A3" s="2" t="s">
        <v>23</v>
      </c>
      <c r="B3" s="2" t="s">
        <v>22</v>
      </c>
      <c r="D3" s="37" t="s">
        <v>34</v>
      </c>
      <c r="E3" s="38"/>
      <c r="F3" s="38"/>
      <c r="G3" s="38"/>
      <c r="H3" s="39"/>
    </row>
    <row r="4" spans="1:14" ht="16.05" customHeight="1" x14ac:dyDescent="0.3">
      <c r="A4" t="s">
        <v>47</v>
      </c>
      <c r="B4" s="8">
        <v>950</v>
      </c>
      <c r="D4" s="40"/>
      <c r="E4" s="41"/>
      <c r="F4" s="41"/>
      <c r="G4" s="41"/>
      <c r="H4" s="42"/>
      <c r="I4" s="3"/>
      <c r="J4" s="3"/>
    </row>
    <row r="5" spans="1:14" x14ac:dyDescent="0.3">
      <c r="D5" s="43"/>
      <c r="E5" s="44"/>
      <c r="F5" s="44"/>
      <c r="G5" s="44"/>
      <c r="H5" s="45"/>
      <c r="I5" s="3"/>
      <c r="J5" s="3"/>
    </row>
    <row r="6" spans="1:14" x14ac:dyDescent="0.3">
      <c r="I6" s="3"/>
      <c r="J6" s="3"/>
    </row>
    <row r="7" spans="1:14" x14ac:dyDescent="0.3">
      <c r="G7" s="3"/>
      <c r="H7" s="3"/>
      <c r="I7" s="3"/>
      <c r="J7" s="3"/>
    </row>
    <row r="8" spans="1:14" x14ac:dyDescent="0.3">
      <c r="G8" s="3"/>
      <c r="H8" s="3"/>
      <c r="I8" s="3"/>
      <c r="J8" s="3"/>
    </row>
    <row r="9" spans="1:14" x14ac:dyDescent="0.3">
      <c r="G9" s="3"/>
      <c r="H9" s="3"/>
      <c r="I9" s="3"/>
      <c r="J9" s="3"/>
    </row>
    <row r="10" spans="1:14" ht="16.05" customHeight="1" x14ac:dyDescent="0.3">
      <c r="A10" s="1" t="s">
        <v>35</v>
      </c>
      <c r="D10" s="37" t="s">
        <v>36</v>
      </c>
      <c r="E10" s="38"/>
      <c r="F10" s="38"/>
      <c r="G10" s="38"/>
      <c r="H10" s="39"/>
      <c r="I10" s="3"/>
      <c r="J10" s="3"/>
    </row>
    <row r="11" spans="1:14" x14ac:dyDescent="0.3">
      <c r="A11" t="s">
        <v>24</v>
      </c>
      <c r="B11">
        <v>10000</v>
      </c>
      <c r="D11" s="40"/>
      <c r="E11" s="41"/>
      <c r="F11" s="41"/>
      <c r="G11" s="41"/>
      <c r="H11" s="42"/>
      <c r="I11" s="3"/>
      <c r="J11" s="3"/>
    </row>
    <row r="12" spans="1:14" x14ac:dyDescent="0.3">
      <c r="A12" t="s">
        <v>25</v>
      </c>
      <c r="B12">
        <v>6000</v>
      </c>
      <c r="D12" s="40"/>
      <c r="E12" s="41"/>
      <c r="F12" s="41"/>
      <c r="G12" s="41"/>
      <c r="H12" s="42"/>
      <c r="I12" s="3"/>
      <c r="J12" s="3"/>
    </row>
    <row r="13" spans="1:14" x14ac:dyDescent="0.3">
      <c r="A13" t="s">
        <v>26</v>
      </c>
      <c r="D13" s="40"/>
      <c r="E13" s="41"/>
      <c r="F13" s="41"/>
      <c r="G13" s="41"/>
      <c r="H13" s="42"/>
    </row>
    <row r="14" spans="1:14" x14ac:dyDescent="0.3">
      <c r="A14" t="s">
        <v>27</v>
      </c>
      <c r="D14" s="43"/>
      <c r="E14" s="44"/>
      <c r="F14" s="44"/>
      <c r="G14" s="44"/>
      <c r="H14" s="45"/>
    </row>
    <row r="15" spans="1:14" x14ac:dyDescent="0.3">
      <c r="A15" t="s">
        <v>28</v>
      </c>
    </row>
    <row r="16" spans="1:14" x14ac:dyDescent="0.3">
      <c r="A16" s="1" t="s">
        <v>46</v>
      </c>
      <c r="B16">
        <f>+SUM(B4:B15)</f>
        <v>16950</v>
      </c>
    </row>
    <row r="18" spans="1:37" ht="16.05" customHeight="1" x14ac:dyDescent="0.3">
      <c r="A18" s="1" t="s">
        <v>37</v>
      </c>
      <c r="D18" s="46" t="s">
        <v>38</v>
      </c>
      <c r="E18" s="47"/>
      <c r="F18" s="47"/>
      <c r="G18" s="47"/>
      <c r="H18" s="48"/>
    </row>
    <row r="19" spans="1:37" x14ac:dyDescent="0.3">
      <c r="A19" t="s">
        <v>29</v>
      </c>
      <c r="B19" s="8">
        <v>4000</v>
      </c>
      <c r="D19" s="49"/>
      <c r="E19" s="50"/>
      <c r="F19" s="50"/>
      <c r="G19" s="50"/>
      <c r="H19" s="51"/>
    </row>
    <row r="20" spans="1:37" x14ac:dyDescent="0.3">
      <c r="A20" t="s">
        <v>30</v>
      </c>
      <c r="B20" s="7">
        <v>5600</v>
      </c>
      <c r="D20" s="4"/>
      <c r="E20" s="4"/>
      <c r="F20" s="4"/>
      <c r="G20" s="4"/>
      <c r="H20" s="4"/>
    </row>
    <row r="21" spans="1:37" x14ac:dyDescent="0.3">
      <c r="A21" t="s">
        <v>31</v>
      </c>
      <c r="B21" s="7">
        <v>0</v>
      </c>
      <c r="D21" s="4"/>
      <c r="E21" s="4"/>
      <c r="F21" s="4"/>
      <c r="G21" s="4"/>
      <c r="H21" s="4"/>
    </row>
    <row r="22" spans="1:37" x14ac:dyDescent="0.3">
      <c r="A22" t="s">
        <v>32</v>
      </c>
      <c r="B22" s="8">
        <v>0</v>
      </c>
      <c r="D22" s="4"/>
      <c r="E22" s="4"/>
      <c r="F22" s="4"/>
      <c r="G22" s="4"/>
      <c r="H22" s="4"/>
    </row>
    <row r="23" spans="1:37" x14ac:dyDescent="0.3">
      <c r="A23" t="s">
        <v>72</v>
      </c>
      <c r="B23" s="8">
        <f>+B16-9600-950</f>
        <v>6400</v>
      </c>
      <c r="C23">
        <v>0</v>
      </c>
    </row>
    <row r="24" spans="1:37" x14ac:dyDescent="0.3">
      <c r="B24" s="8"/>
    </row>
    <row r="25" spans="1:37" x14ac:dyDescent="0.3">
      <c r="A25" s="1" t="s">
        <v>39</v>
      </c>
      <c r="B25">
        <f>+SUM(B19:B20)</f>
        <v>9600</v>
      </c>
    </row>
    <row r="28" spans="1:37" x14ac:dyDescent="0.3">
      <c r="AB28" s="9"/>
      <c r="AC28" s="9"/>
      <c r="AD28" s="9"/>
      <c r="AE28" s="9"/>
      <c r="AF28" s="9"/>
      <c r="AG28" s="9"/>
      <c r="AH28" s="9"/>
      <c r="AI28" s="9"/>
      <c r="AJ28" s="9"/>
      <c r="AK28" s="9"/>
    </row>
    <row r="29" spans="1:37" x14ac:dyDescent="0.3">
      <c r="AB29" s="9"/>
      <c r="AC29" s="9"/>
      <c r="AD29" s="9"/>
      <c r="AE29" s="9"/>
      <c r="AF29" s="9"/>
      <c r="AG29" s="9"/>
      <c r="AH29" s="9"/>
      <c r="AI29" s="9"/>
      <c r="AJ29" s="9"/>
      <c r="AK29" s="9"/>
    </row>
    <row r="30" spans="1:37" x14ac:dyDescent="0.3">
      <c r="AB30" s="9"/>
      <c r="AC30" s="9"/>
      <c r="AD30" s="9"/>
      <c r="AE30" s="9"/>
      <c r="AF30" s="9"/>
      <c r="AG30" s="9"/>
      <c r="AH30" s="9"/>
      <c r="AI30" s="9"/>
      <c r="AJ30" s="9"/>
      <c r="AK30" s="9"/>
    </row>
    <row r="31" spans="1:37" x14ac:dyDescent="0.3">
      <c r="AB31" s="9"/>
      <c r="AC31" s="9"/>
      <c r="AD31" s="9"/>
      <c r="AE31" s="9"/>
      <c r="AF31" s="9"/>
      <c r="AG31" s="9"/>
      <c r="AH31" s="9"/>
      <c r="AI31" s="9"/>
      <c r="AJ31" s="9"/>
      <c r="AK31" s="9"/>
    </row>
    <row r="32" spans="1:37" x14ac:dyDescent="0.3">
      <c r="AB32" s="9"/>
      <c r="AC32" s="9"/>
      <c r="AD32" s="9"/>
      <c r="AE32" s="9"/>
      <c r="AF32" s="9"/>
      <c r="AG32" s="9"/>
      <c r="AH32" s="9"/>
      <c r="AI32" s="9"/>
      <c r="AJ32" s="9"/>
      <c r="AK32" s="9"/>
    </row>
    <row r="33" spans="13:37" x14ac:dyDescent="0.3">
      <c r="AB33" s="9"/>
      <c r="AC33" s="9"/>
      <c r="AD33" s="9"/>
      <c r="AE33" s="9"/>
      <c r="AF33" s="9"/>
      <c r="AG33" s="9"/>
      <c r="AH33" s="9"/>
      <c r="AI33" s="9"/>
      <c r="AJ33" s="9"/>
      <c r="AK33" s="9"/>
    </row>
    <row r="34" spans="13:37" x14ac:dyDescent="0.3">
      <c r="AB34" s="11"/>
      <c r="AC34" s="11"/>
      <c r="AD34" s="11"/>
      <c r="AE34" s="11"/>
      <c r="AF34" s="11"/>
      <c r="AG34" s="11"/>
      <c r="AH34" s="11"/>
      <c r="AI34" s="11"/>
      <c r="AJ34" s="11"/>
      <c r="AK34" s="11"/>
    </row>
    <row r="35" spans="13:37" x14ac:dyDescent="0.3">
      <c r="Y35">
        <f t="shared" ref="Y35:AK35" si="0">SUM(Y29:Y34)</f>
        <v>0</v>
      </c>
      <c r="Z35">
        <f t="shared" si="0"/>
        <v>0</v>
      </c>
      <c r="AA35">
        <f t="shared" si="0"/>
        <v>0</v>
      </c>
      <c r="AB35" s="12">
        <f t="shared" si="0"/>
        <v>0</v>
      </c>
      <c r="AC35" s="12">
        <f t="shared" si="0"/>
        <v>0</v>
      </c>
      <c r="AD35" s="12">
        <f t="shared" si="0"/>
        <v>0</v>
      </c>
      <c r="AE35" s="12">
        <f t="shared" si="0"/>
        <v>0</v>
      </c>
      <c r="AF35" s="12">
        <f t="shared" si="0"/>
        <v>0</v>
      </c>
      <c r="AG35" s="12">
        <f t="shared" si="0"/>
        <v>0</v>
      </c>
      <c r="AH35" s="12">
        <f t="shared" si="0"/>
        <v>0</v>
      </c>
      <c r="AI35" s="12">
        <f t="shared" si="0"/>
        <v>0</v>
      </c>
      <c r="AJ35" s="12">
        <f t="shared" si="0"/>
        <v>0</v>
      </c>
      <c r="AK35" s="12">
        <f t="shared" si="0"/>
        <v>0</v>
      </c>
    </row>
    <row r="36" spans="13:37" x14ac:dyDescent="0.3">
      <c r="AB36" s="9"/>
      <c r="AC36" s="9"/>
      <c r="AD36" s="9"/>
      <c r="AE36" s="9"/>
      <c r="AF36" s="9"/>
      <c r="AG36" s="9"/>
      <c r="AH36" s="9"/>
      <c r="AI36" s="9"/>
      <c r="AJ36" s="9"/>
      <c r="AK36" s="9"/>
    </row>
    <row r="37" spans="13:37" x14ac:dyDescent="0.3">
      <c r="AB37" s="9"/>
      <c r="AC37" s="9"/>
      <c r="AD37" s="9"/>
      <c r="AE37" s="9"/>
      <c r="AF37" s="9"/>
      <c r="AG37" s="9"/>
      <c r="AH37" s="9"/>
      <c r="AI37" s="9"/>
      <c r="AJ37" s="9"/>
      <c r="AK37" s="9"/>
    </row>
    <row r="38" spans="13:37" x14ac:dyDescent="0.3">
      <c r="AB38" s="9"/>
      <c r="AC38" s="9"/>
      <c r="AD38" s="9"/>
      <c r="AE38" s="9"/>
      <c r="AF38" s="9"/>
      <c r="AG38" s="9"/>
      <c r="AH38" s="9"/>
      <c r="AI38" s="9"/>
      <c r="AJ38" s="9"/>
      <c r="AK38" s="9"/>
    </row>
    <row r="39" spans="13:37" x14ac:dyDescent="0.3">
      <c r="AB39" s="9"/>
      <c r="AC39" s="9"/>
      <c r="AD39" s="9"/>
      <c r="AE39" s="9"/>
      <c r="AF39" s="9"/>
      <c r="AG39" s="9"/>
      <c r="AH39" s="9"/>
      <c r="AI39" s="9"/>
      <c r="AJ39" s="9"/>
      <c r="AK39" s="9"/>
    </row>
    <row r="40" spans="13:37" x14ac:dyDescent="0.3">
      <c r="AB40" s="11"/>
      <c r="AC40" s="11"/>
      <c r="AD40" s="11"/>
      <c r="AE40" s="11"/>
      <c r="AF40" s="11"/>
      <c r="AG40" s="11"/>
      <c r="AH40" s="11"/>
      <c r="AI40" s="11"/>
      <c r="AJ40" s="11"/>
      <c r="AK40" s="11"/>
    </row>
    <row r="41" spans="13:37" x14ac:dyDescent="0.3">
      <c r="Y41">
        <f t="shared" ref="Y41:AK41" si="1">SUM(Y37:Y40)</f>
        <v>0</v>
      </c>
      <c r="Z41">
        <f t="shared" si="1"/>
        <v>0</v>
      </c>
      <c r="AA41">
        <f t="shared" si="1"/>
        <v>0</v>
      </c>
      <c r="AB41" s="12">
        <f t="shared" si="1"/>
        <v>0</v>
      </c>
      <c r="AC41" s="12">
        <f t="shared" si="1"/>
        <v>0</v>
      </c>
      <c r="AD41" s="12">
        <f t="shared" si="1"/>
        <v>0</v>
      </c>
      <c r="AE41" s="12">
        <f t="shared" si="1"/>
        <v>0</v>
      </c>
      <c r="AF41" s="12">
        <f t="shared" si="1"/>
        <v>0</v>
      </c>
      <c r="AG41" s="12">
        <f t="shared" si="1"/>
        <v>0</v>
      </c>
      <c r="AH41" s="12">
        <f t="shared" si="1"/>
        <v>0</v>
      </c>
      <c r="AI41" s="12">
        <f t="shared" si="1"/>
        <v>0</v>
      </c>
      <c r="AJ41" s="12">
        <f t="shared" si="1"/>
        <v>0</v>
      </c>
      <c r="AK41" s="12">
        <f t="shared" si="1"/>
        <v>0</v>
      </c>
    </row>
    <row r="42" spans="13:37" x14ac:dyDescent="0.3">
      <c r="AB42" s="9"/>
      <c r="AC42" s="9"/>
      <c r="AD42" s="9"/>
      <c r="AE42" s="9"/>
      <c r="AF42" s="9"/>
      <c r="AG42" s="9"/>
      <c r="AH42" s="9"/>
      <c r="AI42" s="9"/>
      <c r="AJ42" s="9"/>
      <c r="AK42" s="9"/>
    </row>
    <row r="43" spans="13:37" x14ac:dyDescent="0.3">
      <c r="Y43">
        <f t="shared" ref="Y43:AK43" si="2">Y10-Y27-Y35+Y41</f>
        <v>0</v>
      </c>
      <c r="Z43">
        <f t="shared" si="2"/>
        <v>0</v>
      </c>
      <c r="AA43">
        <f t="shared" si="2"/>
        <v>0</v>
      </c>
      <c r="AB43" s="13">
        <f t="shared" si="2"/>
        <v>0</v>
      </c>
      <c r="AC43" s="13">
        <f t="shared" si="2"/>
        <v>0</v>
      </c>
      <c r="AD43" s="13">
        <f t="shared" si="2"/>
        <v>0</v>
      </c>
      <c r="AE43" s="13">
        <f t="shared" si="2"/>
        <v>0</v>
      </c>
      <c r="AF43" s="13">
        <f t="shared" si="2"/>
        <v>0</v>
      </c>
      <c r="AG43" s="13">
        <f t="shared" si="2"/>
        <v>0</v>
      </c>
      <c r="AH43" s="13">
        <f t="shared" si="2"/>
        <v>0</v>
      </c>
      <c r="AI43" s="13">
        <f t="shared" si="2"/>
        <v>0</v>
      </c>
      <c r="AJ43" s="13">
        <f t="shared" si="2"/>
        <v>0</v>
      </c>
      <c r="AK43" s="13">
        <f t="shared" si="2"/>
        <v>0</v>
      </c>
    </row>
    <row r="44" spans="13:37" x14ac:dyDescent="0.3">
      <c r="AB44" s="9"/>
      <c r="AC44" s="9"/>
      <c r="AD44" s="9"/>
      <c r="AE44" s="9"/>
      <c r="AF44" s="9"/>
      <c r="AG44" s="9"/>
      <c r="AH44" s="9"/>
      <c r="AI44" s="9"/>
      <c r="AJ44" s="9"/>
      <c r="AK44" s="9"/>
    </row>
    <row r="45" spans="13:37" ht="16.2" thickBot="1" x14ac:dyDescent="0.35">
      <c r="Y45">
        <f t="shared" ref="Y45:AK45" si="3">Y2+Y43</f>
        <v>0</v>
      </c>
      <c r="Z45">
        <f t="shared" si="3"/>
        <v>0</v>
      </c>
      <c r="AA45">
        <f t="shared" si="3"/>
        <v>0</v>
      </c>
      <c r="AB45" s="14">
        <f t="shared" si="3"/>
        <v>0</v>
      </c>
      <c r="AC45" s="14">
        <f t="shared" si="3"/>
        <v>0</v>
      </c>
      <c r="AD45" s="14">
        <f t="shared" si="3"/>
        <v>0</v>
      </c>
      <c r="AE45" s="14">
        <f t="shared" si="3"/>
        <v>0</v>
      </c>
      <c r="AF45" s="14">
        <f t="shared" si="3"/>
        <v>0</v>
      </c>
      <c r="AG45" s="14">
        <f t="shared" si="3"/>
        <v>0</v>
      </c>
      <c r="AH45" s="14">
        <f t="shared" si="3"/>
        <v>0</v>
      </c>
      <c r="AI45" s="14">
        <f t="shared" si="3"/>
        <v>0</v>
      </c>
      <c r="AJ45" s="14">
        <f t="shared" si="3"/>
        <v>0</v>
      </c>
      <c r="AK45" s="14">
        <f t="shared" si="3"/>
        <v>0</v>
      </c>
    </row>
    <row r="46" spans="13:37" ht="16.2" thickTop="1" x14ac:dyDescent="0.3">
      <c r="AB46" s="15"/>
      <c r="AC46" s="15"/>
      <c r="AD46" s="15"/>
      <c r="AE46" s="15"/>
      <c r="AF46" s="10"/>
      <c r="AG46" s="10"/>
      <c r="AH46" s="10"/>
      <c r="AI46" s="10"/>
      <c r="AJ46" s="10"/>
      <c r="AK46" s="10"/>
    </row>
    <row r="47" spans="13:37" x14ac:dyDescent="0.3">
      <c r="AB47" s="15"/>
      <c r="AC47" s="15"/>
      <c r="AD47" s="15"/>
      <c r="AE47" s="15"/>
      <c r="AF47" s="10"/>
      <c r="AG47" s="10"/>
      <c r="AH47" s="10"/>
      <c r="AI47" s="10"/>
      <c r="AJ47" s="10"/>
      <c r="AK47" s="10"/>
    </row>
    <row r="48" spans="13:37" x14ac:dyDescent="0.3">
      <c r="AB48" s="15"/>
      <c r="AC48" s="15"/>
      <c r="AD48" s="15"/>
      <c r="AE48" s="15"/>
      <c r="AF48" s="10"/>
      <c r="AG48" s="10"/>
      <c r="AH48" s="10"/>
      <c r="AI48" s="10"/>
      <c r="AJ48" s="10"/>
      <c r="AK48" s="10"/>
    </row>
    <row r="49" spans="25:37" x14ac:dyDescent="0.3">
      <c r="Y49">
        <f t="shared" ref="Y49:AK49" si="4">Y10-Y27</f>
        <v>0</v>
      </c>
      <c r="Z49">
        <f t="shared" si="4"/>
        <v>0</v>
      </c>
      <c r="AA49">
        <f t="shared" si="4"/>
        <v>0</v>
      </c>
      <c r="AB49" s="15">
        <f t="shared" si="4"/>
        <v>0</v>
      </c>
      <c r="AC49" s="15">
        <f t="shared" si="4"/>
        <v>0</v>
      </c>
      <c r="AD49" s="15">
        <f t="shared" si="4"/>
        <v>0</v>
      </c>
      <c r="AE49" s="15">
        <f t="shared" si="4"/>
        <v>0</v>
      </c>
      <c r="AF49" s="15">
        <f t="shared" si="4"/>
        <v>0</v>
      </c>
      <c r="AG49" s="15">
        <f t="shared" si="4"/>
        <v>0</v>
      </c>
      <c r="AH49" s="15">
        <f t="shared" si="4"/>
        <v>0</v>
      </c>
      <c r="AI49" s="15">
        <f t="shared" si="4"/>
        <v>0</v>
      </c>
      <c r="AJ49" s="15">
        <f t="shared" si="4"/>
        <v>0</v>
      </c>
      <c r="AK49" s="15">
        <f t="shared" si="4"/>
        <v>0</v>
      </c>
    </row>
    <row r="50" spans="25:37" x14ac:dyDescent="0.3">
      <c r="AB50" s="15"/>
      <c r="AC50" s="15"/>
      <c r="AD50" s="15"/>
      <c r="AE50" s="15"/>
      <c r="AF50" s="10"/>
      <c r="AG50" s="10"/>
      <c r="AH50" s="10"/>
      <c r="AI50" s="10"/>
      <c r="AJ50" s="10"/>
      <c r="AK50" s="10"/>
    </row>
  </sheetData>
  <mergeCells count="5">
    <mergeCell ref="D10:H14"/>
    <mergeCell ref="D3:H5"/>
    <mergeCell ref="D18:H19"/>
    <mergeCell ref="A1:C1"/>
    <mergeCell ref="A2:C2"/>
  </mergeCells>
  <conditionalFormatting sqref="AB45:AK45">
    <cfRule type="cellIs" dxfId="4" priority="1" operator="lessThan">
      <formula>$C$47</formula>
    </cfRule>
  </conditionalFormatting>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B00DE-F3F4-454E-92DB-ED0DF06D9E89}">
  <dimension ref="A1:G7"/>
  <sheetViews>
    <sheetView tabSelected="1" workbookViewId="0">
      <selection activeCell="G16" sqref="G16"/>
    </sheetView>
  </sheetViews>
  <sheetFormatPr defaultColWidth="11.19921875" defaultRowHeight="15.6" x14ac:dyDescent="0.3"/>
  <cols>
    <col min="1" max="1" width="19.19921875" bestFit="1" customWidth="1"/>
    <col min="3" max="3" width="13.09765625" bestFit="1" customWidth="1"/>
  </cols>
  <sheetData>
    <row r="1" spans="1:7" x14ac:dyDescent="0.3">
      <c r="A1" s="56" t="s">
        <v>5</v>
      </c>
      <c r="B1" s="57"/>
      <c r="C1" s="57"/>
      <c r="D1" s="58"/>
    </row>
    <row r="2" spans="1:7" x14ac:dyDescent="0.3">
      <c r="A2" s="32" t="s">
        <v>67</v>
      </c>
      <c r="B2" s="32"/>
      <c r="C2" s="32" t="s">
        <v>68</v>
      </c>
      <c r="D2" s="32" t="s">
        <v>69</v>
      </c>
      <c r="E2" s="32"/>
      <c r="F2" s="32" t="s">
        <v>68</v>
      </c>
    </row>
    <row r="3" spans="1:7" x14ac:dyDescent="0.3">
      <c r="A3" t="s">
        <v>74</v>
      </c>
      <c r="B3" s="36">
        <f>44198+'Income Statement Year 3'!B24</f>
        <v>171549</v>
      </c>
      <c r="D3" t="s">
        <v>47</v>
      </c>
      <c r="F3">
        <v>950</v>
      </c>
    </row>
    <row r="4" spans="1:7" x14ac:dyDescent="0.3">
      <c r="A4" t="s">
        <v>81</v>
      </c>
      <c r="B4">
        <f>+'Cash Flow Year 3'!O32</f>
        <v>42500</v>
      </c>
      <c r="C4" s="36">
        <f>+B3-B4</f>
        <v>129049</v>
      </c>
      <c r="D4" t="s">
        <v>70</v>
      </c>
      <c r="F4">
        <v>4000</v>
      </c>
    </row>
    <row r="5" spans="1:7" x14ac:dyDescent="0.3">
      <c r="A5" t="s">
        <v>88</v>
      </c>
      <c r="C5" s="36">
        <f>+'Income Statement Year 3'!B23</f>
        <v>2599</v>
      </c>
      <c r="D5" t="s">
        <v>71</v>
      </c>
      <c r="F5">
        <f>22600+'Cash Flow Year 3'!O31</f>
        <v>62100</v>
      </c>
    </row>
    <row r="6" spans="1:7" x14ac:dyDescent="0.3">
      <c r="D6" t="s">
        <v>72</v>
      </c>
      <c r="F6" s="30">
        <f>+'Cash Flow Year 3'!N45-300</f>
        <v>64598</v>
      </c>
    </row>
    <row r="7" spans="1:7" x14ac:dyDescent="0.3">
      <c r="A7" s="33"/>
      <c r="B7" s="33"/>
      <c r="C7" s="34">
        <f>+SUM(C3:C5)</f>
        <v>131648</v>
      </c>
      <c r="D7" s="33"/>
      <c r="E7" s="33"/>
      <c r="F7" s="33">
        <f>SUM(F3:F6)</f>
        <v>131648</v>
      </c>
      <c r="G7" s="36">
        <f>+C7-F7</f>
        <v>0</v>
      </c>
    </row>
  </sheetData>
  <mergeCells count="1">
    <mergeCell ref="A1:D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6A47A-C8F6-8845-8E07-0C42F635DB59}">
  <dimension ref="A1:Y23"/>
  <sheetViews>
    <sheetView workbookViewId="0">
      <selection activeCell="A23" sqref="A23"/>
    </sheetView>
  </sheetViews>
  <sheetFormatPr defaultColWidth="11.19921875" defaultRowHeight="15.6" x14ac:dyDescent="0.3"/>
  <cols>
    <col min="1" max="1" width="26.296875" bestFit="1" customWidth="1"/>
    <col min="14" max="14" width="12" bestFit="1" customWidth="1"/>
  </cols>
  <sheetData>
    <row r="1" spans="1:25" x14ac:dyDescent="0.3">
      <c r="A1" t="s">
        <v>0</v>
      </c>
    </row>
    <row r="2" spans="1:25" x14ac:dyDescent="0.3">
      <c r="B2" t="s">
        <v>8</v>
      </c>
      <c r="C2" t="s">
        <v>9</v>
      </c>
      <c r="D2" t="s">
        <v>10</v>
      </c>
      <c r="E2" t="s">
        <v>11</v>
      </c>
      <c r="F2" t="s">
        <v>12</v>
      </c>
      <c r="G2" t="s">
        <v>13</v>
      </c>
      <c r="H2" t="s">
        <v>14</v>
      </c>
      <c r="I2" t="s">
        <v>15</v>
      </c>
      <c r="J2" t="s">
        <v>16</v>
      </c>
      <c r="K2" t="s">
        <v>17</v>
      </c>
      <c r="L2" t="s">
        <v>18</v>
      </c>
      <c r="M2" t="s">
        <v>19</v>
      </c>
      <c r="N2" t="s">
        <v>20</v>
      </c>
    </row>
    <row r="3" spans="1:25" x14ac:dyDescent="0.3">
      <c r="A3" s="1" t="s">
        <v>6</v>
      </c>
      <c r="N3">
        <f>SUM(B3:M3)</f>
        <v>0</v>
      </c>
    </row>
    <row r="4" spans="1:25" x14ac:dyDescent="0.3">
      <c r="A4" t="s">
        <v>73</v>
      </c>
      <c r="B4" s="9">
        <v>1500</v>
      </c>
      <c r="C4" s="9">
        <v>2200</v>
      </c>
      <c r="D4" s="9">
        <v>3500</v>
      </c>
      <c r="E4" s="9">
        <v>4200</v>
      </c>
      <c r="F4" s="9">
        <v>3500</v>
      </c>
      <c r="G4" s="9">
        <v>3800</v>
      </c>
      <c r="H4" s="9">
        <v>3900</v>
      </c>
      <c r="I4" s="9">
        <v>5600</v>
      </c>
      <c r="J4" s="9">
        <v>3800</v>
      </c>
      <c r="K4" s="9">
        <v>4800</v>
      </c>
      <c r="L4" s="9">
        <v>3500</v>
      </c>
      <c r="M4" s="9">
        <v>2500</v>
      </c>
      <c r="N4">
        <f t="shared" ref="N4:N5" si="0">SUM(B4:M4)</f>
        <v>42800</v>
      </c>
      <c r="O4" s="9"/>
      <c r="P4" s="9"/>
      <c r="Q4" s="9"/>
      <c r="R4" s="9"/>
      <c r="S4" s="9"/>
      <c r="T4" s="9"/>
      <c r="U4" s="9"/>
      <c r="V4" s="9"/>
      <c r="W4" s="9"/>
      <c r="X4" s="9"/>
      <c r="Y4" s="9"/>
    </row>
    <row r="5" spans="1:25" x14ac:dyDescent="0.3">
      <c r="A5" t="s">
        <v>49</v>
      </c>
      <c r="B5" s="9"/>
      <c r="C5" s="9"/>
      <c r="D5" s="9"/>
      <c r="E5" s="9"/>
      <c r="F5" s="9"/>
      <c r="G5" s="9"/>
      <c r="H5" s="9"/>
      <c r="I5" s="9"/>
      <c r="J5" s="9"/>
      <c r="K5" s="9"/>
      <c r="L5" s="9"/>
      <c r="M5" s="9">
        <v>0</v>
      </c>
      <c r="N5">
        <f t="shared" si="0"/>
        <v>0</v>
      </c>
      <c r="O5" s="9"/>
      <c r="P5" s="9"/>
      <c r="Q5" s="9"/>
      <c r="R5" s="9"/>
      <c r="S5" s="9"/>
      <c r="T5" s="9"/>
      <c r="U5" s="9"/>
      <c r="V5" s="9"/>
      <c r="W5" s="9"/>
      <c r="X5" s="9"/>
      <c r="Y5" s="9"/>
    </row>
    <row r="10" spans="1:25" x14ac:dyDescent="0.3">
      <c r="A10" s="1" t="s">
        <v>42</v>
      </c>
      <c r="B10" s="28">
        <f>+B4</f>
        <v>1500</v>
      </c>
      <c r="C10" s="28">
        <f t="shared" ref="C10:N10" si="1">+C4</f>
        <v>2200</v>
      </c>
      <c r="D10" s="28">
        <f t="shared" si="1"/>
        <v>3500</v>
      </c>
      <c r="E10" s="28">
        <f t="shared" si="1"/>
        <v>4200</v>
      </c>
      <c r="F10" s="28">
        <f t="shared" si="1"/>
        <v>3500</v>
      </c>
      <c r="G10" s="28">
        <f t="shared" si="1"/>
        <v>3800</v>
      </c>
      <c r="H10" s="28">
        <f t="shared" si="1"/>
        <v>3900</v>
      </c>
      <c r="I10" s="28">
        <f t="shared" si="1"/>
        <v>5600</v>
      </c>
      <c r="J10" s="28">
        <f t="shared" si="1"/>
        <v>3800</v>
      </c>
      <c r="K10" s="28">
        <f t="shared" si="1"/>
        <v>4800</v>
      </c>
      <c r="L10" s="28">
        <f t="shared" si="1"/>
        <v>3500</v>
      </c>
      <c r="M10" s="28">
        <f t="shared" si="1"/>
        <v>2500</v>
      </c>
      <c r="N10" s="28">
        <f t="shared" si="1"/>
        <v>42800</v>
      </c>
    </row>
    <row r="12" spans="1:25" x14ac:dyDescent="0.3">
      <c r="A12" s="1" t="s">
        <v>7</v>
      </c>
    </row>
    <row r="13" spans="1:25" x14ac:dyDescent="0.3">
      <c r="A13" t="s">
        <v>64</v>
      </c>
      <c r="B13">
        <v>2000</v>
      </c>
      <c r="C13">
        <v>1000</v>
      </c>
      <c r="D13">
        <v>1500</v>
      </c>
      <c r="E13">
        <v>1000</v>
      </c>
      <c r="F13">
        <v>500</v>
      </c>
      <c r="G13">
        <v>500</v>
      </c>
      <c r="H13">
        <v>500</v>
      </c>
      <c r="I13">
        <v>500</v>
      </c>
      <c r="J13">
        <v>500</v>
      </c>
      <c r="K13">
        <v>500</v>
      </c>
      <c r="L13">
        <v>500</v>
      </c>
      <c r="M13">
        <v>500</v>
      </c>
      <c r="N13">
        <f>SUM(B13:M13)</f>
        <v>9500</v>
      </c>
    </row>
    <row r="14" spans="1:25" x14ac:dyDescent="0.3">
      <c r="A14" t="s">
        <v>40</v>
      </c>
      <c r="B14">
        <v>250</v>
      </c>
      <c r="N14">
        <v>250</v>
      </c>
    </row>
    <row r="15" spans="1:25" x14ac:dyDescent="0.3">
      <c r="A15" t="s">
        <v>65</v>
      </c>
      <c r="B15">
        <v>1500</v>
      </c>
      <c r="C15">
        <v>1500</v>
      </c>
      <c r="D15">
        <v>1500</v>
      </c>
      <c r="E15">
        <v>1500</v>
      </c>
      <c r="F15">
        <v>1500</v>
      </c>
      <c r="G15">
        <v>1500</v>
      </c>
      <c r="H15">
        <v>1500</v>
      </c>
      <c r="I15">
        <v>1500</v>
      </c>
      <c r="J15">
        <v>1500</v>
      </c>
      <c r="K15">
        <v>1500</v>
      </c>
      <c r="L15">
        <v>1500</v>
      </c>
      <c r="M15">
        <v>1500</v>
      </c>
      <c r="N15">
        <f>SUM(B15:M15)</f>
        <v>18000</v>
      </c>
    </row>
    <row r="16" spans="1:25" x14ac:dyDescent="0.3">
      <c r="A16" t="s">
        <v>32</v>
      </c>
      <c r="B16">
        <v>30</v>
      </c>
      <c r="N16">
        <v>30</v>
      </c>
    </row>
    <row r="17" spans="1:14" x14ac:dyDescent="0.3">
      <c r="A17" t="s">
        <v>66</v>
      </c>
      <c r="B17">
        <f>720/12</f>
        <v>60</v>
      </c>
      <c r="C17">
        <f t="shared" ref="C17:M17" si="2">720/12</f>
        <v>60</v>
      </c>
      <c r="D17">
        <f t="shared" si="2"/>
        <v>60</v>
      </c>
      <c r="E17">
        <f t="shared" si="2"/>
        <v>60</v>
      </c>
      <c r="F17">
        <f t="shared" si="2"/>
        <v>60</v>
      </c>
      <c r="G17">
        <f t="shared" si="2"/>
        <v>60</v>
      </c>
      <c r="H17">
        <f t="shared" si="2"/>
        <v>60</v>
      </c>
      <c r="I17">
        <f t="shared" si="2"/>
        <v>60</v>
      </c>
      <c r="J17">
        <f t="shared" si="2"/>
        <v>60</v>
      </c>
      <c r="K17">
        <f t="shared" si="2"/>
        <v>60</v>
      </c>
      <c r="L17">
        <f t="shared" si="2"/>
        <v>60</v>
      </c>
      <c r="M17">
        <f t="shared" si="2"/>
        <v>60</v>
      </c>
      <c r="N17">
        <f>SUM(B17:M17)</f>
        <v>720</v>
      </c>
    </row>
    <row r="18" spans="1:14" ht="15" customHeight="1" x14ac:dyDescent="0.3">
      <c r="A18" s="53" t="s">
        <v>41</v>
      </c>
      <c r="B18" s="53"/>
      <c r="C18" s="53"/>
    </row>
    <row r="19" spans="1:14" ht="15" customHeight="1" x14ac:dyDescent="0.3">
      <c r="A19" s="5"/>
      <c r="B19" s="5"/>
      <c r="C19" s="5"/>
    </row>
    <row r="20" spans="1:14" x14ac:dyDescent="0.3">
      <c r="A20" s="1" t="s">
        <v>43</v>
      </c>
      <c r="B20">
        <f>SUM(N13:N17)</f>
        <v>28500</v>
      </c>
    </row>
    <row r="21" spans="1:14" x14ac:dyDescent="0.3">
      <c r="A21" s="1" t="s">
        <v>44</v>
      </c>
      <c r="B21">
        <f>N10-B20</f>
        <v>14300</v>
      </c>
    </row>
    <row r="22" spans="1:14" x14ac:dyDescent="0.3">
      <c r="A22" t="s">
        <v>86</v>
      </c>
      <c r="B22">
        <f>B21*2%</f>
        <v>286</v>
      </c>
    </row>
    <row r="23" spans="1:14" x14ac:dyDescent="0.3">
      <c r="A23" s="1" t="s">
        <v>45</v>
      </c>
      <c r="B23">
        <f>B21-B22</f>
        <v>14014</v>
      </c>
    </row>
  </sheetData>
  <mergeCells count="1">
    <mergeCell ref="A18:C18"/>
  </mergeCells>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63A53-A6F0-3C46-8002-E2243A3B1E54}">
  <dimension ref="A1:N23"/>
  <sheetViews>
    <sheetView workbookViewId="0">
      <selection activeCell="B20" sqref="B20"/>
    </sheetView>
  </sheetViews>
  <sheetFormatPr defaultColWidth="11.19921875" defaultRowHeight="15.6" x14ac:dyDescent="0.3"/>
  <cols>
    <col min="1" max="1" width="26.296875" bestFit="1" customWidth="1"/>
    <col min="14" max="14" width="12" bestFit="1" customWidth="1"/>
  </cols>
  <sheetData>
    <row r="1" spans="1:14" x14ac:dyDescent="0.3">
      <c r="A1" t="s">
        <v>1</v>
      </c>
    </row>
    <row r="2" spans="1:14" x14ac:dyDescent="0.3">
      <c r="B2" t="s">
        <v>8</v>
      </c>
      <c r="C2" t="s">
        <v>9</v>
      </c>
      <c r="D2" t="s">
        <v>10</v>
      </c>
      <c r="E2" t="s">
        <v>11</v>
      </c>
      <c r="F2" t="s">
        <v>12</v>
      </c>
      <c r="G2" t="s">
        <v>13</v>
      </c>
      <c r="H2" t="s">
        <v>14</v>
      </c>
      <c r="I2" t="s">
        <v>15</v>
      </c>
      <c r="J2" t="s">
        <v>16</v>
      </c>
      <c r="K2" t="s">
        <v>17</v>
      </c>
      <c r="L2" t="s">
        <v>18</v>
      </c>
      <c r="M2" t="s">
        <v>19</v>
      </c>
      <c r="N2" t="s">
        <v>20</v>
      </c>
    </row>
    <row r="3" spans="1:14" x14ac:dyDescent="0.3">
      <c r="A3" s="1" t="s">
        <v>6</v>
      </c>
      <c r="N3">
        <f>SUM(B3:M3)</f>
        <v>0</v>
      </c>
    </row>
    <row r="4" spans="1:14" x14ac:dyDescent="0.3">
      <c r="A4" t="s">
        <v>73</v>
      </c>
      <c r="B4" s="9">
        <v>3500</v>
      </c>
      <c r="C4" s="9">
        <v>4000</v>
      </c>
      <c r="D4" s="9">
        <v>4500</v>
      </c>
      <c r="E4" s="9">
        <v>4800</v>
      </c>
      <c r="F4" s="9">
        <v>5500</v>
      </c>
      <c r="G4" s="9">
        <v>5700</v>
      </c>
      <c r="H4" s="9">
        <v>6500</v>
      </c>
      <c r="I4" s="9">
        <v>6800</v>
      </c>
      <c r="J4" s="9">
        <v>7000</v>
      </c>
      <c r="K4" s="9">
        <v>7500</v>
      </c>
      <c r="L4" s="9">
        <v>5000</v>
      </c>
      <c r="M4" s="9">
        <v>5500</v>
      </c>
      <c r="N4">
        <f t="shared" ref="N4:N5" si="0">SUM(B4:M4)</f>
        <v>66300</v>
      </c>
    </row>
    <row r="5" spans="1:14" x14ac:dyDescent="0.3">
      <c r="A5" t="s">
        <v>49</v>
      </c>
      <c r="B5" s="9"/>
      <c r="C5" s="9"/>
      <c r="D5" s="9"/>
      <c r="E5" s="9"/>
      <c r="F5" s="9"/>
      <c r="G5" s="9"/>
      <c r="H5" s="9"/>
      <c r="I5" s="9"/>
      <c r="J5" s="9"/>
      <c r="K5" s="9"/>
      <c r="L5" s="9"/>
      <c r="M5" s="9">
        <v>0</v>
      </c>
      <c r="N5">
        <f t="shared" si="0"/>
        <v>0</v>
      </c>
    </row>
    <row r="10" spans="1:14" x14ac:dyDescent="0.3">
      <c r="A10" s="1" t="s">
        <v>42</v>
      </c>
      <c r="B10" s="28">
        <f>+B4</f>
        <v>3500</v>
      </c>
      <c r="C10" s="28">
        <f t="shared" ref="C10:N10" si="1">+C4</f>
        <v>4000</v>
      </c>
      <c r="D10" s="28">
        <f t="shared" si="1"/>
        <v>4500</v>
      </c>
      <c r="E10" s="28">
        <f t="shared" si="1"/>
        <v>4800</v>
      </c>
      <c r="F10" s="28">
        <f t="shared" si="1"/>
        <v>5500</v>
      </c>
      <c r="G10" s="28">
        <f t="shared" si="1"/>
        <v>5700</v>
      </c>
      <c r="H10" s="28">
        <f t="shared" si="1"/>
        <v>6500</v>
      </c>
      <c r="I10" s="28">
        <f t="shared" si="1"/>
        <v>6800</v>
      </c>
      <c r="J10" s="28">
        <f t="shared" si="1"/>
        <v>7000</v>
      </c>
      <c r="K10" s="28">
        <f t="shared" si="1"/>
        <v>7500</v>
      </c>
      <c r="L10" s="28">
        <f t="shared" si="1"/>
        <v>5000</v>
      </c>
      <c r="M10" s="28">
        <f t="shared" si="1"/>
        <v>5500</v>
      </c>
      <c r="N10" s="28">
        <f t="shared" si="1"/>
        <v>66300</v>
      </c>
    </row>
    <row r="12" spans="1:14" x14ac:dyDescent="0.3">
      <c r="A12" s="1" t="s">
        <v>7</v>
      </c>
    </row>
    <row r="13" spans="1:14" x14ac:dyDescent="0.3">
      <c r="A13" t="s">
        <v>64</v>
      </c>
      <c r="B13">
        <v>1000</v>
      </c>
      <c r="C13">
        <v>1000</v>
      </c>
      <c r="D13">
        <v>1000</v>
      </c>
      <c r="E13">
        <v>1000</v>
      </c>
      <c r="F13">
        <v>1000</v>
      </c>
      <c r="G13">
        <v>1000</v>
      </c>
      <c r="H13">
        <v>1000</v>
      </c>
      <c r="I13">
        <v>1000</v>
      </c>
      <c r="J13">
        <v>1000</v>
      </c>
      <c r="K13">
        <v>1000</v>
      </c>
      <c r="L13">
        <v>1000</v>
      </c>
      <c r="M13">
        <v>1000</v>
      </c>
      <c r="N13">
        <f>SUM(B13:M13)</f>
        <v>12000</v>
      </c>
    </row>
    <row r="14" spans="1:14" x14ac:dyDescent="0.3">
      <c r="A14" t="s">
        <v>40</v>
      </c>
      <c r="B14">
        <v>0</v>
      </c>
      <c r="N14">
        <v>0</v>
      </c>
    </row>
    <row r="15" spans="1:14" x14ac:dyDescent="0.3">
      <c r="A15" t="s">
        <v>65</v>
      </c>
      <c r="B15">
        <v>1650</v>
      </c>
      <c r="C15">
        <v>1650</v>
      </c>
      <c r="D15">
        <v>1650</v>
      </c>
      <c r="E15">
        <v>1650</v>
      </c>
      <c r="F15">
        <v>1650</v>
      </c>
      <c r="G15">
        <v>1650</v>
      </c>
      <c r="H15">
        <v>1650</v>
      </c>
      <c r="I15">
        <v>1650</v>
      </c>
      <c r="J15">
        <v>1650</v>
      </c>
      <c r="K15">
        <v>1650</v>
      </c>
      <c r="L15">
        <v>1650</v>
      </c>
      <c r="M15">
        <v>1650</v>
      </c>
      <c r="N15">
        <f>SUM(B15:M15)</f>
        <v>19800</v>
      </c>
    </row>
    <row r="16" spans="1:14" x14ac:dyDescent="0.3">
      <c r="A16" t="s">
        <v>32</v>
      </c>
      <c r="B16">
        <v>0</v>
      </c>
      <c r="N16">
        <v>0</v>
      </c>
    </row>
    <row r="17" spans="1:14" x14ac:dyDescent="0.3">
      <c r="A17" t="s">
        <v>66</v>
      </c>
      <c r="B17">
        <f>720/12</f>
        <v>60</v>
      </c>
      <c r="C17">
        <f t="shared" ref="C17:D17" si="2">720/12</f>
        <v>60</v>
      </c>
      <c r="D17">
        <f t="shared" si="2"/>
        <v>60</v>
      </c>
      <c r="N17">
        <f>SUM(B17:M17)</f>
        <v>180</v>
      </c>
    </row>
    <row r="18" spans="1:14" ht="15" customHeight="1" x14ac:dyDescent="0.3">
      <c r="A18" s="53" t="s">
        <v>41</v>
      </c>
      <c r="B18" s="53"/>
      <c r="C18" s="53"/>
    </row>
    <row r="19" spans="1:14" ht="15" customHeight="1" x14ac:dyDescent="0.3">
      <c r="A19" s="5"/>
      <c r="B19" s="5"/>
      <c r="C19" s="5"/>
    </row>
    <row r="20" spans="1:14" x14ac:dyDescent="0.3">
      <c r="A20" s="1" t="s">
        <v>43</v>
      </c>
      <c r="B20">
        <f>SUM(N13:N17)</f>
        <v>31980</v>
      </c>
    </row>
    <row r="21" spans="1:14" x14ac:dyDescent="0.3">
      <c r="A21" s="1" t="s">
        <v>44</v>
      </c>
      <c r="B21">
        <f>N10-B20</f>
        <v>34320</v>
      </c>
    </row>
    <row r="22" spans="1:14" x14ac:dyDescent="0.3">
      <c r="A22" t="s">
        <v>87</v>
      </c>
      <c r="B22" s="36">
        <f>B21*2%</f>
        <v>686.4</v>
      </c>
    </row>
    <row r="23" spans="1:14" x14ac:dyDescent="0.3">
      <c r="A23" s="1" t="s">
        <v>45</v>
      </c>
      <c r="B23" s="36">
        <f>B21-B22</f>
        <v>33633.599999999999</v>
      </c>
    </row>
  </sheetData>
  <mergeCells count="1">
    <mergeCell ref="A18:C1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329A8-6892-DD42-8CFE-7132A2C6914D}">
  <dimension ref="A1:N24"/>
  <sheetViews>
    <sheetView workbookViewId="0">
      <selection activeCell="C24" sqref="C24"/>
    </sheetView>
  </sheetViews>
  <sheetFormatPr defaultColWidth="11.19921875" defaultRowHeight="15.6" x14ac:dyDescent="0.3"/>
  <cols>
    <col min="1" max="1" width="25.69921875" bestFit="1" customWidth="1"/>
    <col min="14" max="14" width="12" bestFit="1" customWidth="1"/>
  </cols>
  <sheetData>
    <row r="1" spans="1:14" x14ac:dyDescent="0.3">
      <c r="A1" s="6" t="s">
        <v>2</v>
      </c>
      <c r="B1" s="6"/>
      <c r="C1" s="6"/>
      <c r="D1" s="6"/>
      <c r="E1" s="6"/>
      <c r="F1" s="6"/>
      <c r="G1" s="6"/>
      <c r="H1" s="6"/>
      <c r="I1" s="6"/>
      <c r="J1" s="6"/>
      <c r="K1" s="6"/>
      <c r="L1" s="6"/>
      <c r="M1" s="6"/>
      <c r="N1" s="6"/>
    </row>
    <row r="2" spans="1:14" x14ac:dyDescent="0.3">
      <c r="A2" s="6"/>
      <c r="B2" s="6" t="s">
        <v>8</v>
      </c>
      <c r="C2" s="6" t="s">
        <v>9</v>
      </c>
      <c r="D2" s="6" t="s">
        <v>10</v>
      </c>
      <c r="E2" s="6" t="s">
        <v>11</v>
      </c>
      <c r="F2" s="6" t="s">
        <v>12</v>
      </c>
      <c r="G2" s="6" t="s">
        <v>13</v>
      </c>
      <c r="H2" s="6" t="s">
        <v>14</v>
      </c>
      <c r="I2" s="6" t="s">
        <v>15</v>
      </c>
      <c r="J2" s="6" t="s">
        <v>16</v>
      </c>
      <c r="K2" s="6" t="s">
        <v>17</v>
      </c>
      <c r="L2" s="6" t="s">
        <v>18</v>
      </c>
      <c r="M2" s="6" t="s">
        <v>19</v>
      </c>
      <c r="N2" s="6" t="s">
        <v>20</v>
      </c>
    </row>
    <row r="3" spans="1:14" x14ac:dyDescent="0.3">
      <c r="A3" s="1" t="s">
        <v>6</v>
      </c>
      <c r="N3">
        <f>SUM(B3:M3)</f>
        <v>0</v>
      </c>
    </row>
    <row r="4" spans="1:14" x14ac:dyDescent="0.3">
      <c r="A4" t="s">
        <v>73</v>
      </c>
      <c r="B4" s="9">
        <v>7500</v>
      </c>
      <c r="C4" s="9">
        <v>9000</v>
      </c>
      <c r="D4" s="9">
        <v>12000</v>
      </c>
      <c r="E4" s="9">
        <v>15000</v>
      </c>
      <c r="F4" s="9">
        <v>16500</v>
      </c>
      <c r="G4" s="9">
        <v>18000</v>
      </c>
      <c r="H4" s="9">
        <v>20000</v>
      </c>
      <c r="I4" s="9">
        <v>21000</v>
      </c>
      <c r="J4" s="9">
        <v>18000</v>
      </c>
      <c r="K4" s="9">
        <v>22000</v>
      </c>
      <c r="L4" s="9">
        <v>17500</v>
      </c>
      <c r="M4" s="9">
        <v>16500</v>
      </c>
      <c r="N4">
        <f t="shared" ref="N4:N5" si="0">SUM(B4:M4)</f>
        <v>193000</v>
      </c>
    </row>
    <row r="5" spans="1:14" x14ac:dyDescent="0.3">
      <c r="A5" t="s">
        <v>49</v>
      </c>
      <c r="B5" s="9"/>
      <c r="C5" s="9"/>
      <c r="D5" s="9"/>
      <c r="E5" s="9"/>
      <c r="F5" s="9"/>
      <c r="G5" s="9"/>
      <c r="H5" s="9"/>
      <c r="I5" s="9"/>
      <c r="J5" s="9"/>
      <c r="K5" s="9"/>
      <c r="L5" s="9"/>
      <c r="M5" s="9">
        <v>0</v>
      </c>
      <c r="N5">
        <f t="shared" si="0"/>
        <v>0</v>
      </c>
    </row>
    <row r="10" spans="1:14" x14ac:dyDescent="0.3">
      <c r="A10" s="1" t="s">
        <v>42</v>
      </c>
      <c r="B10" s="28">
        <f>+B4</f>
        <v>7500</v>
      </c>
      <c r="C10" s="28">
        <f t="shared" ref="C10:N10" si="1">+C4</f>
        <v>9000</v>
      </c>
      <c r="D10" s="28">
        <f t="shared" si="1"/>
        <v>12000</v>
      </c>
      <c r="E10" s="28">
        <f t="shared" si="1"/>
        <v>15000</v>
      </c>
      <c r="F10" s="28">
        <f t="shared" si="1"/>
        <v>16500</v>
      </c>
      <c r="G10" s="28">
        <f t="shared" si="1"/>
        <v>18000</v>
      </c>
      <c r="H10" s="28">
        <f t="shared" si="1"/>
        <v>20000</v>
      </c>
      <c r="I10" s="28">
        <f t="shared" si="1"/>
        <v>21000</v>
      </c>
      <c r="J10" s="28">
        <f t="shared" si="1"/>
        <v>18000</v>
      </c>
      <c r="K10" s="28">
        <f t="shared" si="1"/>
        <v>22000</v>
      </c>
      <c r="L10" s="28">
        <f t="shared" si="1"/>
        <v>17500</v>
      </c>
      <c r="M10" s="28">
        <f t="shared" si="1"/>
        <v>16500</v>
      </c>
      <c r="N10" s="28">
        <f t="shared" si="1"/>
        <v>193000</v>
      </c>
    </row>
    <row r="12" spans="1:14" x14ac:dyDescent="0.3">
      <c r="A12" s="1" t="s">
        <v>7</v>
      </c>
    </row>
    <row r="13" spans="1:14" x14ac:dyDescent="0.3">
      <c r="A13" s="1" t="s">
        <v>89</v>
      </c>
      <c r="B13">
        <v>500</v>
      </c>
      <c r="C13">
        <v>700</v>
      </c>
      <c r="D13">
        <v>1000</v>
      </c>
      <c r="E13">
        <v>1500</v>
      </c>
      <c r="F13">
        <v>1650</v>
      </c>
      <c r="G13">
        <v>1800</v>
      </c>
      <c r="H13">
        <v>2000</v>
      </c>
      <c r="I13">
        <v>2100</v>
      </c>
      <c r="J13">
        <v>1800</v>
      </c>
      <c r="K13">
        <v>2200</v>
      </c>
      <c r="L13">
        <v>1750</v>
      </c>
      <c r="M13">
        <v>1650</v>
      </c>
      <c r="N13">
        <f>+SUM(B13:M13)</f>
        <v>18650</v>
      </c>
    </row>
    <row r="14" spans="1:14" x14ac:dyDescent="0.3">
      <c r="A14" t="s">
        <v>64</v>
      </c>
      <c r="B14">
        <v>1500</v>
      </c>
      <c r="C14">
        <v>1500</v>
      </c>
      <c r="D14">
        <v>1500</v>
      </c>
      <c r="E14">
        <v>1500</v>
      </c>
      <c r="F14">
        <v>1500</v>
      </c>
      <c r="G14">
        <v>1500</v>
      </c>
      <c r="H14">
        <v>1500</v>
      </c>
      <c r="I14">
        <v>1500</v>
      </c>
      <c r="J14">
        <v>1500</v>
      </c>
      <c r="K14">
        <v>1500</v>
      </c>
      <c r="L14">
        <v>1500</v>
      </c>
      <c r="M14">
        <v>1500</v>
      </c>
      <c r="N14">
        <f>SUM(B14:M14)</f>
        <v>18000</v>
      </c>
    </row>
    <row r="15" spans="1:14" x14ac:dyDescent="0.3">
      <c r="A15" t="s">
        <v>40</v>
      </c>
      <c r="B15">
        <v>0</v>
      </c>
      <c r="N15">
        <v>0</v>
      </c>
    </row>
    <row r="16" spans="1:14" x14ac:dyDescent="0.3">
      <c r="A16" t="s">
        <v>65</v>
      </c>
      <c r="B16">
        <v>2200</v>
      </c>
      <c r="C16">
        <v>2200</v>
      </c>
      <c r="D16">
        <v>2200</v>
      </c>
      <c r="E16">
        <v>2200</v>
      </c>
      <c r="F16">
        <v>2200</v>
      </c>
      <c r="G16">
        <v>2200</v>
      </c>
      <c r="H16">
        <v>2200</v>
      </c>
      <c r="I16">
        <v>2200</v>
      </c>
      <c r="J16">
        <v>2200</v>
      </c>
      <c r="K16">
        <v>2200</v>
      </c>
      <c r="L16">
        <v>2200</v>
      </c>
      <c r="M16">
        <v>2200</v>
      </c>
      <c r="N16">
        <f>SUM(B16:M16)</f>
        <v>26400</v>
      </c>
    </row>
    <row r="17" spans="1:14" x14ac:dyDescent="0.3">
      <c r="A17" t="s">
        <v>32</v>
      </c>
      <c r="B17">
        <v>0</v>
      </c>
      <c r="N17">
        <v>0</v>
      </c>
    </row>
    <row r="18" spans="1:14" x14ac:dyDescent="0.3">
      <c r="A18" t="s">
        <v>66</v>
      </c>
      <c r="N18">
        <f>SUM(B18:M18)</f>
        <v>0</v>
      </c>
    </row>
    <row r="19" spans="1:14" x14ac:dyDescent="0.3">
      <c r="A19" s="53" t="s">
        <v>41</v>
      </c>
      <c r="B19" s="53"/>
      <c r="C19" s="53"/>
    </row>
    <row r="20" spans="1:14" x14ac:dyDescent="0.3">
      <c r="A20" s="5"/>
      <c r="B20" s="5"/>
      <c r="C20" s="5"/>
    </row>
    <row r="21" spans="1:14" x14ac:dyDescent="0.3">
      <c r="A21" s="1" t="s">
        <v>43</v>
      </c>
      <c r="B21">
        <f>SUM(N13:N18)</f>
        <v>63050</v>
      </c>
    </row>
    <row r="22" spans="1:14" x14ac:dyDescent="0.3">
      <c r="A22" s="1" t="s">
        <v>44</v>
      </c>
      <c r="B22">
        <f>N10-B21</f>
        <v>129950</v>
      </c>
    </row>
    <row r="23" spans="1:14" x14ac:dyDescent="0.3">
      <c r="A23" t="s">
        <v>87</v>
      </c>
      <c r="B23" s="36">
        <f>B22*2%</f>
        <v>2599</v>
      </c>
    </row>
    <row r="24" spans="1:14" x14ac:dyDescent="0.3">
      <c r="A24" s="1" t="s">
        <v>45</v>
      </c>
      <c r="B24" s="36">
        <f>B22-B23</f>
        <v>127351</v>
      </c>
    </row>
  </sheetData>
  <mergeCells count="1">
    <mergeCell ref="A19:C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61886-7D71-DF43-AAF6-B26B3FE34E2A}">
  <dimension ref="A1:O49"/>
  <sheetViews>
    <sheetView workbookViewId="0">
      <selection activeCell="L7" sqref="L7"/>
    </sheetView>
  </sheetViews>
  <sheetFormatPr defaultColWidth="11.19921875" defaultRowHeight="15.6" x14ac:dyDescent="0.3"/>
  <cols>
    <col min="2" max="2" width="22.69921875" bestFit="1" customWidth="1"/>
  </cols>
  <sheetData>
    <row r="1" spans="1:15" x14ac:dyDescent="0.3">
      <c r="A1" s="54" t="s">
        <v>3</v>
      </c>
      <c r="B1" s="54"/>
      <c r="C1" s="54"/>
      <c r="D1" s="54"/>
      <c r="E1" s="54"/>
      <c r="F1" s="54"/>
      <c r="G1" s="54"/>
      <c r="H1" s="54"/>
      <c r="I1" s="54"/>
      <c r="J1" s="54"/>
      <c r="K1" s="54"/>
      <c r="L1" s="54"/>
      <c r="M1" s="54"/>
      <c r="N1" s="54"/>
      <c r="O1" s="54"/>
    </row>
    <row r="2" spans="1:15" x14ac:dyDescent="0.3">
      <c r="A2" s="21"/>
      <c r="B2" s="21"/>
      <c r="C2" s="21"/>
    </row>
    <row r="3" spans="1:15" x14ac:dyDescent="0.3">
      <c r="A3" s="21" t="s">
        <v>51</v>
      </c>
      <c r="B3" s="21"/>
      <c r="C3" s="21">
        <f>+'Start Up Costs '!B23</f>
        <v>6400</v>
      </c>
      <c r="D3" s="21">
        <f>C11-C27+C3</f>
        <v>4060</v>
      </c>
      <c r="E3" s="21">
        <f>+D45</f>
        <v>3700</v>
      </c>
      <c r="F3" s="21">
        <f t="shared" ref="F3:N3" si="0">+E45</f>
        <v>4140</v>
      </c>
      <c r="G3" s="21">
        <f t="shared" si="0"/>
        <v>5780</v>
      </c>
      <c r="H3" s="21">
        <f t="shared" si="0"/>
        <v>7220</v>
      </c>
      <c r="I3" s="21">
        <f t="shared" si="0"/>
        <v>8960</v>
      </c>
      <c r="J3" s="21">
        <f t="shared" si="0"/>
        <v>8800</v>
      </c>
      <c r="K3" s="21">
        <f t="shared" si="0"/>
        <v>12340</v>
      </c>
      <c r="L3" s="21">
        <f t="shared" si="0"/>
        <v>14080</v>
      </c>
      <c r="M3" s="21">
        <f t="shared" si="0"/>
        <v>16820</v>
      </c>
      <c r="N3" s="21">
        <f t="shared" si="0"/>
        <v>18260</v>
      </c>
      <c r="O3" s="21">
        <f>600*38</f>
        <v>22800</v>
      </c>
    </row>
    <row r="4" spans="1:15" x14ac:dyDescent="0.3">
      <c r="A4" s="21"/>
      <c r="B4" s="21"/>
      <c r="C4" s="21"/>
      <c r="D4" s="21"/>
      <c r="E4" s="21"/>
      <c r="F4" s="21"/>
      <c r="G4" s="21"/>
      <c r="H4" s="21"/>
      <c r="I4" s="21"/>
      <c r="J4" s="21"/>
      <c r="K4" s="21"/>
      <c r="L4" s="21"/>
      <c r="M4" s="21"/>
      <c r="N4" s="21"/>
      <c r="O4" s="21"/>
    </row>
    <row r="5" spans="1:15" x14ac:dyDescent="0.3">
      <c r="A5" s="21"/>
      <c r="B5" s="21"/>
      <c r="C5" s="21"/>
      <c r="D5" s="21"/>
      <c r="E5" s="21"/>
      <c r="F5" s="21"/>
      <c r="G5" s="21"/>
      <c r="H5" s="21"/>
      <c r="I5" s="21"/>
      <c r="J5" s="21"/>
      <c r="K5" s="21"/>
      <c r="L5" s="21"/>
      <c r="M5" s="21"/>
      <c r="N5" s="21"/>
      <c r="O5" s="21"/>
    </row>
    <row r="6" spans="1:15" x14ac:dyDescent="0.3">
      <c r="A6" s="21" t="s">
        <v>52</v>
      </c>
      <c r="B6" s="21"/>
      <c r="C6" s="21"/>
      <c r="D6" s="21"/>
      <c r="E6" s="21"/>
      <c r="F6" s="21"/>
      <c r="G6" s="21"/>
      <c r="H6" s="21"/>
      <c r="I6" s="21"/>
      <c r="J6" s="21"/>
      <c r="K6" s="21"/>
      <c r="L6" s="21"/>
      <c r="M6" s="21"/>
      <c r="N6" s="21"/>
      <c r="O6" s="21"/>
    </row>
    <row r="7" spans="1:15" x14ac:dyDescent="0.3">
      <c r="A7" s="21"/>
      <c r="B7" s="21" t="s">
        <v>48</v>
      </c>
      <c r="C7" s="9">
        <v>1500</v>
      </c>
      <c r="D7" s="9">
        <v>2200</v>
      </c>
      <c r="E7" s="9">
        <v>3500</v>
      </c>
      <c r="F7" s="9">
        <v>4200</v>
      </c>
      <c r="G7" s="9">
        <v>3500</v>
      </c>
      <c r="H7" s="9">
        <v>3800</v>
      </c>
      <c r="I7" s="9">
        <v>3900</v>
      </c>
      <c r="J7" s="9">
        <v>5600</v>
      </c>
      <c r="K7" s="9">
        <v>3800</v>
      </c>
      <c r="L7" s="9">
        <v>4800</v>
      </c>
      <c r="M7" s="9">
        <v>3500</v>
      </c>
      <c r="N7" s="9">
        <v>2500</v>
      </c>
      <c r="O7" s="21">
        <f>SUM(C7:N7)</f>
        <v>42800</v>
      </c>
    </row>
    <row r="8" spans="1:15" x14ac:dyDescent="0.3">
      <c r="A8" s="21"/>
      <c r="B8" s="9"/>
      <c r="C8" s="9"/>
      <c r="D8" s="9"/>
      <c r="E8" s="9"/>
      <c r="F8" s="9"/>
      <c r="G8" s="9"/>
      <c r="H8" s="9"/>
      <c r="I8" s="9"/>
      <c r="J8" s="9"/>
      <c r="K8" s="9"/>
      <c r="L8" s="9"/>
      <c r="M8" s="9"/>
      <c r="N8" s="21">
        <v>0</v>
      </c>
      <c r="O8" s="21">
        <f>SUM(C8:N8)</f>
        <v>0</v>
      </c>
    </row>
    <row r="9" spans="1:15" x14ac:dyDescent="0.3">
      <c r="A9" s="21"/>
      <c r="B9" s="21"/>
      <c r="C9" s="21"/>
      <c r="D9" s="21"/>
      <c r="E9" s="21"/>
      <c r="F9" s="21"/>
      <c r="G9" s="21"/>
      <c r="H9" s="21"/>
      <c r="I9" s="21"/>
      <c r="J9" s="21"/>
      <c r="K9" s="21"/>
      <c r="L9" s="21"/>
      <c r="M9" s="21"/>
      <c r="N9" s="21"/>
      <c r="O9" s="21"/>
    </row>
    <row r="10" spans="1:15" x14ac:dyDescent="0.3">
      <c r="A10" s="21"/>
      <c r="B10" s="21"/>
      <c r="C10" s="21"/>
      <c r="D10" s="21"/>
      <c r="E10" s="21"/>
      <c r="F10" s="21"/>
      <c r="G10" s="21"/>
      <c r="H10" s="21"/>
      <c r="I10" s="21"/>
      <c r="J10" s="21"/>
      <c r="K10" s="21"/>
      <c r="L10" s="21"/>
      <c r="M10" s="21"/>
      <c r="N10" s="21"/>
      <c r="O10" s="21"/>
    </row>
    <row r="11" spans="1:15" x14ac:dyDescent="0.3">
      <c r="A11" s="21" t="s">
        <v>53</v>
      </c>
      <c r="B11" s="21"/>
      <c r="C11" s="21">
        <v>1500</v>
      </c>
      <c r="D11" s="21">
        <f>SUM(D7:D10)</f>
        <v>2200</v>
      </c>
      <c r="E11" s="21">
        <f t="shared" ref="E11:N11" si="1">SUM(E7:E10)</f>
        <v>3500</v>
      </c>
      <c r="F11" s="21">
        <f t="shared" si="1"/>
        <v>4200</v>
      </c>
      <c r="G11" s="21">
        <f t="shared" si="1"/>
        <v>3500</v>
      </c>
      <c r="H11" s="21">
        <f t="shared" si="1"/>
        <v>3800</v>
      </c>
      <c r="I11" s="21">
        <f t="shared" si="1"/>
        <v>3900</v>
      </c>
      <c r="J11" s="21">
        <f t="shared" si="1"/>
        <v>5600</v>
      </c>
      <c r="K11" s="21">
        <f t="shared" si="1"/>
        <v>3800</v>
      </c>
      <c r="L11" s="21">
        <f t="shared" si="1"/>
        <v>4800</v>
      </c>
      <c r="M11" s="21">
        <f t="shared" si="1"/>
        <v>3500</v>
      </c>
      <c r="N11" s="21">
        <f t="shared" si="1"/>
        <v>2500</v>
      </c>
      <c r="O11" s="21">
        <f>SUM(O7:O8)</f>
        <v>42800</v>
      </c>
    </row>
    <row r="12" spans="1:15" x14ac:dyDescent="0.3">
      <c r="A12" s="21" t="s">
        <v>54</v>
      </c>
      <c r="B12" s="21"/>
      <c r="C12" s="21"/>
      <c r="D12" s="21"/>
      <c r="E12" s="21"/>
      <c r="F12" s="21"/>
      <c r="G12" s="21"/>
      <c r="H12" s="21"/>
      <c r="I12" s="21"/>
      <c r="J12" s="21"/>
      <c r="K12" s="21"/>
      <c r="L12" s="21"/>
      <c r="M12" s="21"/>
      <c r="N12" s="21"/>
      <c r="O12" s="21"/>
    </row>
    <row r="13" spans="1:15" x14ac:dyDescent="0.3">
      <c r="A13" s="21"/>
      <c r="B13" s="21" t="s">
        <v>64</v>
      </c>
      <c r="C13">
        <v>2000</v>
      </c>
      <c r="D13">
        <v>1000</v>
      </c>
      <c r="E13">
        <v>1500</v>
      </c>
      <c r="F13">
        <v>1000</v>
      </c>
      <c r="G13">
        <v>500</v>
      </c>
      <c r="H13">
        <v>500</v>
      </c>
      <c r="I13">
        <v>500</v>
      </c>
      <c r="J13">
        <v>500</v>
      </c>
      <c r="K13">
        <v>500</v>
      </c>
      <c r="L13">
        <v>500</v>
      </c>
      <c r="M13">
        <v>500</v>
      </c>
      <c r="N13">
        <v>500</v>
      </c>
      <c r="O13" s="21">
        <f>SUM(C13:N13)</f>
        <v>9500</v>
      </c>
    </row>
    <row r="14" spans="1:15" x14ac:dyDescent="0.3">
      <c r="A14" s="21"/>
      <c r="B14" s="21" t="s">
        <v>40</v>
      </c>
      <c r="C14">
        <v>250</v>
      </c>
      <c r="O14" s="21">
        <v>250</v>
      </c>
    </row>
    <row r="15" spans="1:15" x14ac:dyDescent="0.3">
      <c r="A15" s="21"/>
      <c r="B15" s="21" t="s">
        <v>65</v>
      </c>
      <c r="C15">
        <v>1500</v>
      </c>
      <c r="D15">
        <v>1500</v>
      </c>
      <c r="E15">
        <v>1500</v>
      </c>
      <c r="F15">
        <v>1500</v>
      </c>
      <c r="G15">
        <v>1500</v>
      </c>
      <c r="H15">
        <v>1500</v>
      </c>
      <c r="I15">
        <v>1500</v>
      </c>
      <c r="J15">
        <v>1500</v>
      </c>
      <c r="K15">
        <v>1500</v>
      </c>
      <c r="L15">
        <v>1500</v>
      </c>
      <c r="M15">
        <v>1500</v>
      </c>
      <c r="N15">
        <v>1500</v>
      </c>
      <c r="O15" s="21">
        <v>3000</v>
      </c>
    </row>
    <row r="16" spans="1:15" x14ac:dyDescent="0.3">
      <c r="A16" s="21"/>
      <c r="B16" s="21" t="s">
        <v>76</v>
      </c>
      <c r="C16">
        <v>30</v>
      </c>
      <c r="O16" s="21">
        <v>30</v>
      </c>
    </row>
    <row r="17" spans="1:15" x14ac:dyDescent="0.3">
      <c r="A17" s="21"/>
      <c r="B17" s="21" t="s">
        <v>66</v>
      </c>
      <c r="C17">
        <f>720/12</f>
        <v>60</v>
      </c>
      <c r="D17">
        <f t="shared" ref="D17:N17" si="2">720/12</f>
        <v>60</v>
      </c>
      <c r="E17">
        <f t="shared" si="2"/>
        <v>60</v>
      </c>
      <c r="F17">
        <f t="shared" si="2"/>
        <v>60</v>
      </c>
      <c r="G17">
        <f t="shared" si="2"/>
        <v>60</v>
      </c>
      <c r="H17">
        <f t="shared" si="2"/>
        <v>60</v>
      </c>
      <c r="I17">
        <f t="shared" si="2"/>
        <v>60</v>
      </c>
      <c r="J17">
        <f t="shared" si="2"/>
        <v>60</v>
      </c>
      <c r="K17">
        <f t="shared" si="2"/>
        <v>60</v>
      </c>
      <c r="L17">
        <f t="shared" si="2"/>
        <v>60</v>
      </c>
      <c r="M17">
        <f t="shared" si="2"/>
        <v>60</v>
      </c>
      <c r="N17">
        <f t="shared" si="2"/>
        <v>60</v>
      </c>
      <c r="O17" s="21">
        <f>SUM(C17:N17)</f>
        <v>720</v>
      </c>
    </row>
    <row r="18" spans="1:15" x14ac:dyDescent="0.3">
      <c r="A18" s="16"/>
      <c r="B18" s="16"/>
      <c r="C18" s="16"/>
      <c r="D18" s="21"/>
      <c r="E18" s="21"/>
      <c r="F18" s="21"/>
      <c r="G18" s="21"/>
      <c r="H18" s="21"/>
      <c r="I18" s="21"/>
      <c r="J18" s="21"/>
      <c r="K18" s="21"/>
      <c r="L18" s="21"/>
      <c r="M18" s="21"/>
      <c r="N18" s="21"/>
      <c r="O18" s="21"/>
    </row>
    <row r="19" spans="1:15" x14ac:dyDescent="0.3">
      <c r="A19" s="16"/>
      <c r="B19" s="16"/>
      <c r="C19" s="16"/>
      <c r="D19" s="21"/>
      <c r="E19" s="21"/>
      <c r="F19" s="21"/>
      <c r="G19" s="21"/>
      <c r="H19" s="21"/>
      <c r="J19" s="21"/>
      <c r="K19" s="21"/>
      <c r="L19" s="21"/>
      <c r="M19" s="21"/>
      <c r="N19" s="21"/>
      <c r="O19" s="21"/>
    </row>
    <row r="20" spans="1:15" x14ac:dyDescent="0.3">
      <c r="A20" s="16"/>
      <c r="B20" s="16"/>
      <c r="C20" s="16"/>
      <c r="D20" s="21"/>
      <c r="E20" s="21"/>
      <c r="F20" s="21"/>
      <c r="G20" s="21"/>
      <c r="H20" s="21"/>
      <c r="I20" s="21"/>
      <c r="J20" s="21"/>
      <c r="K20" s="21"/>
      <c r="L20" s="21"/>
      <c r="M20" s="21"/>
      <c r="N20" s="21"/>
      <c r="O20" s="21"/>
    </row>
    <row r="21" spans="1:15" x14ac:dyDescent="0.3">
      <c r="A21" s="16"/>
      <c r="B21" s="16"/>
      <c r="C21" s="16"/>
      <c r="D21" s="21"/>
      <c r="E21" s="21"/>
      <c r="F21" s="21"/>
      <c r="G21" s="21"/>
      <c r="H21" s="21"/>
      <c r="I21" s="21"/>
      <c r="J21" s="21"/>
      <c r="K21" s="21"/>
      <c r="L21" s="21"/>
      <c r="M21" s="21"/>
      <c r="N21" s="21"/>
      <c r="O21" s="21"/>
    </row>
    <row r="22" spans="1:15" x14ac:dyDescent="0.3">
      <c r="A22" s="16"/>
      <c r="B22" s="16"/>
      <c r="C22" s="16"/>
      <c r="D22" s="21"/>
      <c r="E22" s="21"/>
      <c r="F22" s="21"/>
      <c r="G22" s="21"/>
      <c r="H22" s="21"/>
      <c r="I22" s="21"/>
      <c r="J22" s="21"/>
      <c r="K22" s="21"/>
      <c r="L22" s="21"/>
      <c r="M22" s="21"/>
      <c r="N22" s="21"/>
      <c r="O22" s="21"/>
    </row>
    <row r="23" spans="1:15" x14ac:dyDescent="0.3">
      <c r="A23" s="16"/>
      <c r="B23" s="16"/>
      <c r="C23" s="16"/>
      <c r="D23" s="21"/>
      <c r="E23" s="21"/>
      <c r="F23" s="21"/>
      <c r="G23" s="21"/>
      <c r="H23" s="21"/>
      <c r="I23" s="21"/>
      <c r="J23" s="21"/>
      <c r="K23" s="21"/>
      <c r="L23" s="21"/>
      <c r="M23" s="21"/>
      <c r="N23" s="21"/>
      <c r="O23" s="21"/>
    </row>
    <row r="24" spans="1:15" x14ac:dyDescent="0.3">
      <c r="A24" s="16"/>
      <c r="B24" s="16"/>
      <c r="C24" s="16"/>
      <c r="D24" s="21"/>
      <c r="E24" s="21"/>
      <c r="F24" s="21"/>
      <c r="G24" s="21"/>
      <c r="H24" s="21"/>
      <c r="I24" s="21"/>
      <c r="J24" s="21"/>
      <c r="K24" s="21"/>
      <c r="L24" s="21"/>
      <c r="M24" s="21"/>
      <c r="N24" s="21"/>
      <c r="O24" s="21"/>
    </row>
    <row r="25" spans="1:15" x14ac:dyDescent="0.3">
      <c r="A25" s="16"/>
      <c r="B25" s="16"/>
      <c r="C25" s="16"/>
      <c r="D25" s="21"/>
      <c r="E25" s="21"/>
      <c r="F25" s="21"/>
      <c r="G25" s="21"/>
      <c r="H25" s="21"/>
      <c r="I25" s="21"/>
      <c r="J25" s="21"/>
      <c r="K25" s="21"/>
      <c r="L25" s="21"/>
      <c r="M25" s="21"/>
      <c r="N25" s="21"/>
      <c r="O25" s="21"/>
    </row>
    <row r="26" spans="1:15" x14ac:dyDescent="0.3">
      <c r="A26" s="16"/>
      <c r="B26" s="16"/>
      <c r="C26" s="16"/>
      <c r="D26" s="21"/>
      <c r="E26" s="21"/>
      <c r="F26" s="21"/>
      <c r="G26" s="21"/>
      <c r="H26" s="21"/>
      <c r="I26" s="21"/>
      <c r="J26" s="21"/>
      <c r="K26" s="21"/>
      <c r="L26" s="21"/>
      <c r="M26" s="21"/>
      <c r="N26" s="21"/>
      <c r="O26" s="21"/>
    </row>
    <row r="27" spans="1:15" x14ac:dyDescent="0.3">
      <c r="A27" s="35" t="s">
        <v>55</v>
      </c>
      <c r="B27" s="35"/>
      <c r="C27" s="35">
        <f>+SUM(C13:C17)</f>
        <v>3840</v>
      </c>
      <c r="D27" s="22">
        <f>SUM(D13:D26)</f>
        <v>2560</v>
      </c>
      <c r="E27" s="22">
        <f>SUM(E13:E26)</f>
        <v>3060</v>
      </c>
      <c r="F27" s="22">
        <f t="shared" ref="F27:O27" si="3">SUM(F13:F26)</f>
        <v>2560</v>
      </c>
      <c r="G27" s="22">
        <f t="shared" si="3"/>
        <v>2060</v>
      </c>
      <c r="H27" s="22">
        <f t="shared" si="3"/>
        <v>2060</v>
      </c>
      <c r="I27" s="22">
        <f t="shared" si="3"/>
        <v>2060</v>
      </c>
      <c r="J27" s="22">
        <f t="shared" si="3"/>
        <v>2060</v>
      </c>
      <c r="K27" s="22">
        <f t="shared" si="3"/>
        <v>2060</v>
      </c>
      <c r="L27" s="22">
        <f t="shared" si="3"/>
        <v>2060</v>
      </c>
      <c r="M27" s="22">
        <f t="shared" si="3"/>
        <v>2060</v>
      </c>
      <c r="N27" s="22">
        <f t="shared" si="3"/>
        <v>2060</v>
      </c>
      <c r="O27" s="22">
        <f t="shared" si="3"/>
        <v>13500</v>
      </c>
    </row>
    <row r="28" spans="1:15" x14ac:dyDescent="0.3">
      <c r="A28" s="20" t="s">
        <v>56</v>
      </c>
      <c r="B28" s="20"/>
      <c r="C28" s="20"/>
      <c r="D28" s="21"/>
      <c r="E28" s="21"/>
      <c r="F28" s="21"/>
      <c r="G28" s="21"/>
      <c r="H28" s="21"/>
      <c r="I28" s="21"/>
      <c r="J28" s="21"/>
      <c r="K28" s="21"/>
      <c r="L28" s="21"/>
      <c r="M28" s="21"/>
      <c r="N28" s="21"/>
      <c r="O28" s="21"/>
    </row>
    <row r="29" spans="1:15" x14ac:dyDescent="0.3">
      <c r="A29" s="16"/>
      <c r="B29" s="16"/>
      <c r="C29" s="16"/>
      <c r="D29" s="21"/>
      <c r="E29" s="21"/>
      <c r="F29" s="21"/>
      <c r="G29" s="21"/>
      <c r="H29" s="21"/>
      <c r="I29" s="21"/>
      <c r="J29" s="21"/>
      <c r="K29" s="21"/>
      <c r="L29" s="21"/>
      <c r="M29" s="21"/>
      <c r="N29" s="21"/>
      <c r="O29" s="21"/>
    </row>
    <row r="30" spans="1:15" x14ac:dyDescent="0.3">
      <c r="A30" s="16"/>
      <c r="B30" s="16" t="s">
        <v>78</v>
      </c>
      <c r="C30" s="16"/>
      <c r="D30" s="21"/>
      <c r="E30" s="21"/>
      <c r="F30" s="21"/>
      <c r="G30" s="21"/>
      <c r="H30" s="21"/>
      <c r="I30" s="21">
        <v>2000</v>
      </c>
      <c r="J30" s="21"/>
      <c r="K30" s="21"/>
      <c r="L30" s="21"/>
      <c r="M30" s="21"/>
      <c r="N30" s="21"/>
      <c r="O30" s="21"/>
    </row>
    <row r="31" spans="1:15" x14ac:dyDescent="0.3">
      <c r="A31" s="16"/>
      <c r="B31" s="16"/>
      <c r="C31" s="16"/>
      <c r="D31" s="21"/>
      <c r="E31" s="21"/>
      <c r="F31" s="21"/>
      <c r="G31" s="21"/>
      <c r="H31" s="21"/>
      <c r="I31" s="21"/>
      <c r="J31" s="21"/>
      <c r="K31" s="21"/>
      <c r="L31" s="21"/>
      <c r="M31" s="21"/>
      <c r="N31" s="21"/>
      <c r="O31" s="21"/>
    </row>
    <row r="32" spans="1:15" x14ac:dyDescent="0.3">
      <c r="A32" s="16"/>
      <c r="B32" s="16"/>
      <c r="C32" s="16"/>
      <c r="D32" s="21"/>
      <c r="E32" s="21"/>
      <c r="F32" s="21"/>
      <c r="G32" s="21"/>
      <c r="H32" s="21"/>
      <c r="I32" s="21"/>
      <c r="J32" s="21"/>
      <c r="K32" s="21"/>
      <c r="L32" s="21"/>
      <c r="M32" s="21"/>
      <c r="N32" s="21"/>
      <c r="O32" s="21"/>
    </row>
    <row r="33" spans="1:15" x14ac:dyDescent="0.3">
      <c r="A33" s="16"/>
      <c r="B33" s="16"/>
      <c r="C33" s="16"/>
      <c r="D33" s="21"/>
      <c r="E33" s="21"/>
      <c r="F33" s="21"/>
      <c r="G33" s="21"/>
      <c r="H33" s="21"/>
      <c r="I33" s="21"/>
      <c r="J33" s="21"/>
      <c r="K33" s="21"/>
      <c r="L33" s="21"/>
      <c r="M33" s="21"/>
      <c r="N33" s="21"/>
      <c r="O33" s="21"/>
    </row>
    <row r="34" spans="1:15" x14ac:dyDescent="0.3">
      <c r="A34" s="16"/>
      <c r="B34" s="16"/>
      <c r="C34" s="16"/>
      <c r="D34" s="21"/>
      <c r="E34" s="21"/>
      <c r="F34" s="21"/>
      <c r="G34" s="21"/>
      <c r="H34" s="21"/>
      <c r="I34" s="21"/>
      <c r="J34" s="21"/>
      <c r="K34" s="21"/>
      <c r="L34" s="21"/>
      <c r="M34" s="21"/>
      <c r="N34" s="21"/>
      <c r="O34" s="21"/>
    </row>
    <row r="35" spans="1:15" x14ac:dyDescent="0.3">
      <c r="A35" s="55" t="s">
        <v>57</v>
      </c>
      <c r="B35" s="55"/>
      <c r="C35" s="55"/>
      <c r="D35" s="22">
        <f t="shared" ref="D35:O35" si="4">SUM(D29:D34)</f>
        <v>0</v>
      </c>
      <c r="E35" s="22">
        <f t="shared" si="4"/>
        <v>0</v>
      </c>
      <c r="F35" s="22">
        <f t="shared" si="4"/>
        <v>0</v>
      </c>
      <c r="G35" s="22">
        <f t="shared" si="4"/>
        <v>0</v>
      </c>
      <c r="H35" s="22">
        <f t="shared" si="4"/>
        <v>0</v>
      </c>
      <c r="I35" s="22">
        <f t="shared" si="4"/>
        <v>2000</v>
      </c>
      <c r="J35" s="22">
        <f t="shared" si="4"/>
        <v>0</v>
      </c>
      <c r="K35" s="22">
        <f t="shared" si="4"/>
        <v>0</v>
      </c>
      <c r="L35" s="22">
        <f t="shared" si="4"/>
        <v>0</v>
      </c>
      <c r="M35" s="22">
        <f t="shared" si="4"/>
        <v>0</v>
      </c>
      <c r="N35" s="22">
        <f t="shared" si="4"/>
        <v>0</v>
      </c>
      <c r="O35" s="22">
        <f t="shared" si="4"/>
        <v>0</v>
      </c>
    </row>
    <row r="36" spans="1:15" x14ac:dyDescent="0.3">
      <c r="A36" s="20" t="s">
        <v>58</v>
      </c>
      <c r="B36" s="16"/>
      <c r="C36" s="16"/>
      <c r="D36" s="21"/>
      <c r="E36" s="21"/>
      <c r="F36" s="21"/>
      <c r="G36" s="21"/>
      <c r="H36" s="21"/>
      <c r="I36" s="21"/>
      <c r="J36" s="21"/>
      <c r="K36" s="21"/>
      <c r="L36" s="21"/>
      <c r="M36" s="21"/>
      <c r="N36" s="21"/>
      <c r="O36" s="21"/>
    </row>
    <row r="37" spans="1:15" x14ac:dyDescent="0.3">
      <c r="A37" s="16"/>
      <c r="B37" s="16"/>
      <c r="C37" s="16"/>
      <c r="D37" s="21"/>
      <c r="E37" s="21"/>
      <c r="F37" s="21"/>
      <c r="G37" s="21"/>
      <c r="H37" s="21"/>
      <c r="I37" s="21"/>
      <c r="J37" s="21"/>
      <c r="K37" s="21"/>
      <c r="L37" s="21"/>
      <c r="M37" s="21"/>
      <c r="N37" s="21"/>
      <c r="O37" s="21"/>
    </row>
    <row r="38" spans="1:15" x14ac:dyDescent="0.3">
      <c r="A38" s="16"/>
      <c r="B38" s="16"/>
      <c r="C38" s="16"/>
      <c r="D38" s="21"/>
      <c r="E38" s="21"/>
      <c r="F38" s="21"/>
      <c r="G38" s="21"/>
      <c r="H38" s="21"/>
      <c r="I38" s="21"/>
      <c r="J38" s="21"/>
      <c r="K38" s="21"/>
      <c r="L38" s="21"/>
      <c r="M38" s="21"/>
      <c r="N38" s="21"/>
      <c r="O38" s="21"/>
    </row>
    <row r="39" spans="1:15" x14ac:dyDescent="0.3">
      <c r="A39" s="16"/>
      <c r="B39" s="16"/>
      <c r="C39" s="16"/>
      <c r="D39" s="21"/>
      <c r="E39" s="21"/>
      <c r="F39" s="21"/>
      <c r="G39" s="21"/>
      <c r="H39" s="21"/>
      <c r="I39" s="21"/>
      <c r="J39" s="21"/>
      <c r="K39" s="21"/>
      <c r="L39" s="21"/>
      <c r="M39" s="21"/>
      <c r="N39" s="21"/>
      <c r="O39" s="21"/>
    </row>
    <row r="40" spans="1:15" x14ac:dyDescent="0.3">
      <c r="A40" s="16"/>
      <c r="B40" s="16"/>
      <c r="C40" s="16"/>
      <c r="D40" s="21"/>
      <c r="E40" s="21"/>
      <c r="F40" s="21"/>
      <c r="G40" s="21"/>
      <c r="H40" s="21"/>
      <c r="I40" s="21"/>
      <c r="J40" s="21"/>
      <c r="K40" s="21"/>
      <c r="L40" s="21"/>
      <c r="M40" s="21"/>
      <c r="N40" s="21"/>
      <c r="O40" s="21"/>
    </row>
    <row r="41" spans="1:15" x14ac:dyDescent="0.3">
      <c r="A41" s="55" t="s">
        <v>59</v>
      </c>
      <c r="B41" s="55"/>
      <c r="C41" s="55"/>
      <c r="D41" s="22">
        <f>SUM(D37:D40)</f>
        <v>0</v>
      </c>
      <c r="E41" s="22">
        <f t="shared" ref="E41:O41" si="5">SUM(E37:E40)</f>
        <v>0</v>
      </c>
      <c r="F41" s="22">
        <f t="shared" si="5"/>
        <v>0</v>
      </c>
      <c r="G41" s="22">
        <f t="shared" si="5"/>
        <v>0</v>
      </c>
      <c r="H41" s="22">
        <f t="shared" si="5"/>
        <v>0</v>
      </c>
      <c r="I41" s="22">
        <f t="shared" si="5"/>
        <v>0</v>
      </c>
      <c r="J41" s="22">
        <f t="shared" si="5"/>
        <v>0</v>
      </c>
      <c r="K41" s="22">
        <f t="shared" si="5"/>
        <v>0</v>
      </c>
      <c r="L41" s="22">
        <f t="shared" si="5"/>
        <v>0</v>
      </c>
      <c r="M41" s="22">
        <f t="shared" si="5"/>
        <v>0</v>
      </c>
      <c r="N41" s="22">
        <f t="shared" si="5"/>
        <v>0</v>
      </c>
      <c r="O41" s="22">
        <f t="shared" si="5"/>
        <v>0</v>
      </c>
    </row>
    <row r="42" spans="1:15" x14ac:dyDescent="0.3">
      <c r="A42" s="16"/>
      <c r="B42" s="16"/>
      <c r="C42" s="16"/>
      <c r="D42" s="21"/>
      <c r="E42" s="21"/>
      <c r="F42" s="21"/>
      <c r="G42" s="21"/>
      <c r="H42" s="21"/>
      <c r="I42" s="21"/>
      <c r="J42" s="21"/>
      <c r="K42" s="21"/>
      <c r="L42" s="21"/>
      <c r="M42" s="21"/>
      <c r="N42" s="21"/>
      <c r="O42" s="21"/>
    </row>
    <row r="43" spans="1:15" x14ac:dyDescent="0.3">
      <c r="A43" s="16"/>
      <c r="B43" s="16"/>
      <c r="C43" s="16" t="s">
        <v>60</v>
      </c>
      <c r="D43" s="24">
        <f>D11-D27-D35+D41</f>
        <v>-360</v>
      </c>
      <c r="E43" s="24">
        <f>E11-E27-E35+E41</f>
        <v>440</v>
      </c>
      <c r="F43" s="24">
        <f t="shared" ref="F43:N43" si="6">F11-F27-F35+F41</f>
        <v>1640</v>
      </c>
      <c r="G43" s="24">
        <f t="shared" si="6"/>
        <v>1440</v>
      </c>
      <c r="H43" s="24">
        <f t="shared" si="6"/>
        <v>1740</v>
      </c>
      <c r="I43" s="24">
        <f t="shared" si="6"/>
        <v>-160</v>
      </c>
      <c r="J43" s="24">
        <f t="shared" si="6"/>
        <v>3540</v>
      </c>
      <c r="K43" s="24">
        <f t="shared" si="6"/>
        <v>1740</v>
      </c>
      <c r="L43" s="24">
        <f t="shared" si="6"/>
        <v>2740</v>
      </c>
      <c r="M43" s="24">
        <f t="shared" si="6"/>
        <v>1440</v>
      </c>
      <c r="N43" s="24">
        <f t="shared" si="6"/>
        <v>440</v>
      </c>
      <c r="O43" s="24">
        <f>O11-O27-O35+O41</f>
        <v>29300</v>
      </c>
    </row>
    <row r="44" spans="1:15" x14ac:dyDescent="0.3">
      <c r="A44" s="16"/>
      <c r="B44" s="16"/>
      <c r="C44" s="16"/>
      <c r="D44" s="21"/>
      <c r="E44" s="21"/>
      <c r="F44" s="21"/>
      <c r="G44" s="21"/>
      <c r="H44" s="21"/>
      <c r="I44" s="21"/>
      <c r="J44" s="21"/>
      <c r="K44" s="21"/>
      <c r="L44" s="21"/>
      <c r="M44" s="21"/>
      <c r="N44" s="21"/>
      <c r="O44" s="21"/>
    </row>
    <row r="45" spans="1:15" x14ac:dyDescent="0.3">
      <c r="A45" s="16"/>
      <c r="B45" s="16"/>
      <c r="C45" s="23" t="s">
        <v>61</v>
      </c>
      <c r="D45" s="24">
        <f>+D3+D7-D27</f>
        <v>3700</v>
      </c>
      <c r="E45" s="24">
        <f t="shared" ref="E45:O45" si="7">+E3+E7-E27</f>
        <v>4140</v>
      </c>
      <c r="F45" s="24">
        <f t="shared" si="7"/>
        <v>5780</v>
      </c>
      <c r="G45" s="24">
        <f t="shared" si="7"/>
        <v>7220</v>
      </c>
      <c r="H45" s="24">
        <f t="shared" si="7"/>
        <v>8960</v>
      </c>
      <c r="I45" s="24">
        <f>+I3+I7-I27-I35</f>
        <v>8800</v>
      </c>
      <c r="J45" s="24">
        <f t="shared" si="7"/>
        <v>12340</v>
      </c>
      <c r="K45" s="24">
        <f t="shared" si="7"/>
        <v>14080</v>
      </c>
      <c r="L45" s="24">
        <f t="shared" si="7"/>
        <v>16820</v>
      </c>
      <c r="M45" s="24">
        <f t="shared" si="7"/>
        <v>18260</v>
      </c>
      <c r="N45" s="24">
        <f t="shared" si="7"/>
        <v>18700</v>
      </c>
      <c r="O45" s="24">
        <f t="shared" si="7"/>
        <v>52100</v>
      </c>
    </row>
    <row r="46" spans="1:15" x14ac:dyDescent="0.3">
      <c r="A46" s="16"/>
      <c r="B46" s="16"/>
      <c r="C46" s="16"/>
      <c r="D46" s="25"/>
      <c r="E46" s="25"/>
      <c r="F46" s="25"/>
      <c r="G46" s="25"/>
      <c r="H46" s="25"/>
      <c r="I46" s="25"/>
      <c r="J46" s="25"/>
      <c r="K46" s="25"/>
      <c r="L46" s="25"/>
      <c r="M46" s="25"/>
      <c r="N46" s="25"/>
      <c r="O46" s="25"/>
    </row>
    <row r="47" spans="1:15" x14ac:dyDescent="0.3">
      <c r="A47" s="16"/>
      <c r="B47" s="23" t="s">
        <v>62</v>
      </c>
      <c r="C47" s="19"/>
      <c r="D47" s="16"/>
      <c r="E47" s="25"/>
      <c r="F47" s="25"/>
      <c r="G47" s="25"/>
      <c r="H47" s="25"/>
      <c r="I47" s="25"/>
      <c r="J47" s="25"/>
      <c r="K47" s="25"/>
      <c r="L47" s="25"/>
      <c r="M47" s="25"/>
      <c r="N47" s="25"/>
      <c r="O47" s="25"/>
    </row>
    <row r="48" spans="1:15" x14ac:dyDescent="0.3">
      <c r="A48" s="16"/>
      <c r="B48" s="16"/>
      <c r="C48" s="16"/>
      <c r="D48" s="25"/>
      <c r="E48" s="25"/>
      <c r="F48" s="25"/>
      <c r="G48" s="25"/>
      <c r="H48" s="25"/>
      <c r="I48" s="25"/>
      <c r="J48" s="25"/>
      <c r="K48" s="25"/>
      <c r="L48" s="25"/>
      <c r="M48" s="25"/>
      <c r="N48" s="25"/>
      <c r="O48" s="25"/>
    </row>
    <row r="49" spans="1:15" x14ac:dyDescent="0.3">
      <c r="A49" s="16"/>
      <c r="B49" s="16"/>
      <c r="C49" s="26" t="s">
        <v>63</v>
      </c>
      <c r="D49" s="27"/>
      <c r="E49" s="27"/>
      <c r="F49" s="27"/>
      <c r="G49" s="27"/>
      <c r="H49" s="27">
        <f>H11-H27</f>
        <v>1740</v>
      </c>
      <c r="I49" s="27">
        <f t="shared" ref="I49:O49" si="8">I11-I27</f>
        <v>1840</v>
      </c>
      <c r="J49" s="27">
        <f t="shared" si="8"/>
        <v>3540</v>
      </c>
      <c r="K49" s="27">
        <f t="shared" si="8"/>
        <v>1740</v>
      </c>
      <c r="L49" s="27">
        <f t="shared" si="8"/>
        <v>2740</v>
      </c>
      <c r="M49" s="27">
        <f t="shared" si="8"/>
        <v>1440</v>
      </c>
      <c r="N49" s="27">
        <f t="shared" si="8"/>
        <v>440</v>
      </c>
      <c r="O49" s="27">
        <f t="shared" si="8"/>
        <v>29300</v>
      </c>
    </row>
  </sheetData>
  <mergeCells count="3">
    <mergeCell ref="A1:O1"/>
    <mergeCell ref="A35:C35"/>
    <mergeCell ref="A41:C41"/>
  </mergeCells>
  <conditionalFormatting sqref="D45:O45">
    <cfRule type="cellIs" dxfId="3" priority="1" operator="lessThan">
      <formula>$C$46</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BF850-74DF-2845-BA78-466C00D9CB41}">
  <dimension ref="A1:P49"/>
  <sheetViews>
    <sheetView topLeftCell="A15" workbookViewId="0">
      <selection activeCell="O15" sqref="O15"/>
    </sheetView>
  </sheetViews>
  <sheetFormatPr defaultColWidth="11.19921875" defaultRowHeight="15.6" x14ac:dyDescent="0.3"/>
  <cols>
    <col min="2" max="2" width="23.09765625" bestFit="1" customWidth="1"/>
  </cols>
  <sheetData>
    <row r="1" spans="1:16" x14ac:dyDescent="0.3">
      <c r="A1" s="54" t="s">
        <v>84</v>
      </c>
      <c r="B1" s="54"/>
      <c r="C1" s="54"/>
      <c r="D1" s="54"/>
      <c r="E1" s="54"/>
      <c r="F1" s="54"/>
      <c r="G1" s="54"/>
      <c r="H1" s="54"/>
      <c r="I1" s="54"/>
      <c r="J1" s="54"/>
      <c r="K1" s="54"/>
      <c r="L1" s="54"/>
      <c r="M1" s="54"/>
      <c r="N1" s="54"/>
      <c r="O1" s="54"/>
    </row>
    <row r="2" spans="1:16" x14ac:dyDescent="0.3">
      <c r="A2" s="16"/>
      <c r="B2" s="17" t="s">
        <v>50</v>
      </c>
      <c r="C2" s="18">
        <v>45292</v>
      </c>
      <c r="D2" s="18">
        <v>45323</v>
      </c>
      <c r="E2" s="18">
        <v>45352</v>
      </c>
      <c r="F2" s="18">
        <v>45383</v>
      </c>
      <c r="G2" s="18">
        <v>45413</v>
      </c>
      <c r="H2" s="18">
        <v>45444</v>
      </c>
      <c r="I2" s="18">
        <v>45474</v>
      </c>
      <c r="J2" s="18">
        <v>45505</v>
      </c>
      <c r="K2" s="18">
        <v>45536</v>
      </c>
      <c r="L2" s="18">
        <v>45566</v>
      </c>
      <c r="M2" s="18">
        <v>45597</v>
      </c>
      <c r="N2" s="18">
        <v>45627</v>
      </c>
    </row>
    <row r="3" spans="1:16" x14ac:dyDescent="0.3">
      <c r="A3" s="21" t="s">
        <v>51</v>
      </c>
      <c r="B3" s="21"/>
      <c r="C3" s="21">
        <v>18700</v>
      </c>
      <c r="D3" s="21">
        <f>C11-C27+C3-1200</f>
        <v>18290</v>
      </c>
      <c r="E3" s="21">
        <f>+D45</f>
        <v>18380</v>
      </c>
      <c r="F3" s="21">
        <f>+E45</f>
        <v>18684</v>
      </c>
      <c r="G3" s="21">
        <f>+F45</f>
        <v>13634</v>
      </c>
      <c r="H3" s="21">
        <f>+G45</f>
        <v>284</v>
      </c>
      <c r="I3" s="21">
        <f>+H45</f>
        <v>2134</v>
      </c>
      <c r="J3" s="21">
        <f>+I45</f>
        <v>4784</v>
      </c>
      <c r="K3" s="21">
        <f>+J45</f>
        <v>7734</v>
      </c>
      <c r="L3" s="21">
        <f>+K45</f>
        <v>10884</v>
      </c>
      <c r="M3" s="21">
        <f>+L45</f>
        <v>14534</v>
      </c>
      <c r="N3" s="21">
        <f>+M45</f>
        <v>15684</v>
      </c>
      <c r="O3" s="21">
        <f>600*38</f>
        <v>22800</v>
      </c>
      <c r="P3">
        <f>SUM(D3:O3)</f>
        <v>147826</v>
      </c>
    </row>
    <row r="4" spans="1:16" x14ac:dyDescent="0.3">
      <c r="A4" s="21"/>
      <c r="B4" s="21"/>
      <c r="C4" s="21"/>
      <c r="D4" s="21"/>
      <c r="E4" s="21"/>
      <c r="F4" s="21"/>
      <c r="G4" s="21"/>
      <c r="H4" s="21"/>
      <c r="I4" s="21"/>
      <c r="J4" s="21"/>
      <c r="K4" s="21"/>
      <c r="L4" s="21"/>
      <c r="M4" s="21"/>
      <c r="N4" s="21"/>
      <c r="O4" s="21"/>
    </row>
    <row r="5" spans="1:16" x14ac:dyDescent="0.3">
      <c r="A5" s="21"/>
      <c r="B5" s="21"/>
      <c r="C5" s="21"/>
      <c r="D5" s="21"/>
      <c r="E5" s="21"/>
      <c r="F5" s="21"/>
      <c r="G5" s="21"/>
      <c r="H5" s="21"/>
      <c r="I5" s="21"/>
      <c r="J5" s="21"/>
      <c r="K5" s="21"/>
      <c r="L5" s="21"/>
      <c r="M5" s="21"/>
      <c r="N5" s="21"/>
      <c r="O5" s="21"/>
    </row>
    <row r="6" spans="1:16" x14ac:dyDescent="0.3">
      <c r="A6" s="21" t="s">
        <v>52</v>
      </c>
      <c r="B6" s="21"/>
      <c r="C6" s="21"/>
      <c r="D6" s="21"/>
      <c r="E6" s="21"/>
      <c r="F6" s="21"/>
      <c r="G6" s="21"/>
      <c r="H6" s="21"/>
      <c r="I6" s="21"/>
      <c r="J6" s="21"/>
      <c r="K6" s="21"/>
      <c r="L6" s="21"/>
      <c r="M6" s="21"/>
      <c r="N6" s="21"/>
      <c r="O6" s="21"/>
    </row>
    <row r="7" spans="1:16" x14ac:dyDescent="0.3">
      <c r="A7" s="21"/>
      <c r="B7" s="21" t="s">
        <v>48</v>
      </c>
      <c r="C7" s="9">
        <v>3500</v>
      </c>
      <c r="D7" s="9">
        <v>4000</v>
      </c>
      <c r="E7" s="9">
        <v>4500</v>
      </c>
      <c r="F7" s="9">
        <v>4800</v>
      </c>
      <c r="G7" s="9">
        <v>5500</v>
      </c>
      <c r="H7" s="9">
        <v>5700</v>
      </c>
      <c r="I7" s="9">
        <v>6500</v>
      </c>
      <c r="J7" s="9">
        <v>6800</v>
      </c>
      <c r="K7" s="9">
        <v>7000</v>
      </c>
      <c r="L7" s="9">
        <v>7500</v>
      </c>
      <c r="M7" s="9">
        <v>5000</v>
      </c>
      <c r="N7" s="9">
        <v>5500</v>
      </c>
      <c r="O7">
        <f t="shared" ref="O7" si="0">SUM(C7:N7)</f>
        <v>66300</v>
      </c>
      <c r="P7">
        <f>SUM(C7:O7)</f>
        <v>132600</v>
      </c>
    </row>
    <row r="8" spans="1:16" x14ac:dyDescent="0.3">
      <c r="A8" s="21"/>
      <c r="B8" s="9"/>
      <c r="C8" s="9"/>
      <c r="D8" s="9"/>
      <c r="E8" s="9"/>
      <c r="F8" s="9"/>
      <c r="G8" s="9"/>
      <c r="H8" s="9"/>
      <c r="I8" s="9"/>
      <c r="J8" s="9"/>
      <c r="K8" s="9"/>
      <c r="L8" s="9"/>
      <c r="M8" s="9"/>
      <c r="N8" s="21">
        <v>0</v>
      </c>
      <c r="O8" s="21">
        <f>SUM(C8:N8)</f>
        <v>0</v>
      </c>
      <c r="P8">
        <f>SUM(C8:O8)</f>
        <v>0</v>
      </c>
    </row>
    <row r="9" spans="1:16" x14ac:dyDescent="0.3">
      <c r="A9" s="21"/>
      <c r="B9" s="21"/>
      <c r="C9" s="21"/>
      <c r="D9" s="21"/>
      <c r="E9" s="21"/>
      <c r="F9" s="21"/>
      <c r="G9" s="21"/>
      <c r="H9" s="21"/>
      <c r="I9" s="21"/>
      <c r="J9" s="21"/>
      <c r="K9" s="21"/>
      <c r="L9" s="21"/>
      <c r="M9" s="21"/>
      <c r="N9" s="21"/>
      <c r="O9" s="21"/>
    </row>
    <row r="10" spans="1:16" x14ac:dyDescent="0.3">
      <c r="A10" s="21"/>
      <c r="B10" s="21"/>
      <c r="C10" s="21"/>
      <c r="D10" s="21"/>
      <c r="E10" s="21"/>
      <c r="F10" s="21"/>
      <c r="G10" s="21"/>
      <c r="H10" s="21"/>
      <c r="I10" s="21"/>
      <c r="J10" s="21"/>
      <c r="K10" s="21"/>
      <c r="L10" s="21"/>
      <c r="M10" s="21"/>
      <c r="N10" s="21"/>
      <c r="O10" s="21"/>
    </row>
    <row r="11" spans="1:16" x14ac:dyDescent="0.3">
      <c r="A11" s="21" t="s">
        <v>53</v>
      </c>
      <c r="B11" s="21"/>
      <c r="C11" s="9">
        <v>3500</v>
      </c>
      <c r="D11" s="9">
        <v>4000</v>
      </c>
      <c r="E11" s="9">
        <v>4500</v>
      </c>
      <c r="F11" s="9">
        <v>4800</v>
      </c>
      <c r="G11" s="9">
        <v>5500</v>
      </c>
      <c r="H11" s="9">
        <v>5700</v>
      </c>
      <c r="I11" s="9">
        <v>6500</v>
      </c>
      <c r="J11" s="9">
        <v>6800</v>
      </c>
      <c r="K11" s="9">
        <v>7000</v>
      </c>
      <c r="L11" s="9">
        <v>7500</v>
      </c>
      <c r="M11" s="9">
        <v>5000</v>
      </c>
      <c r="N11" s="9">
        <v>5500</v>
      </c>
      <c r="O11" s="21">
        <f>SUM(O7:O8)</f>
        <v>66300</v>
      </c>
      <c r="P11" s="28">
        <f>SUM(D11:O11)</f>
        <v>129100</v>
      </c>
    </row>
    <row r="12" spans="1:16" x14ac:dyDescent="0.3">
      <c r="A12" s="21" t="s">
        <v>54</v>
      </c>
      <c r="B12" s="21"/>
      <c r="C12" s="21"/>
      <c r="D12" s="21"/>
      <c r="E12" s="21"/>
      <c r="F12" s="21"/>
      <c r="G12" s="21"/>
      <c r="H12" s="21"/>
      <c r="I12" s="21"/>
      <c r="J12" s="21"/>
      <c r="K12" s="21"/>
      <c r="L12" s="21"/>
      <c r="M12" s="21"/>
      <c r="N12" s="21"/>
      <c r="O12" s="21"/>
    </row>
    <row r="13" spans="1:16" x14ac:dyDescent="0.3">
      <c r="A13" s="21"/>
      <c r="B13" s="21" t="s">
        <v>64</v>
      </c>
      <c r="C13">
        <v>1000</v>
      </c>
      <c r="D13">
        <v>1000</v>
      </c>
      <c r="E13">
        <v>1000</v>
      </c>
      <c r="F13">
        <v>1000</v>
      </c>
      <c r="G13">
        <v>1000</v>
      </c>
      <c r="H13">
        <v>1000</v>
      </c>
      <c r="I13">
        <v>1000</v>
      </c>
      <c r="J13">
        <v>1000</v>
      </c>
      <c r="K13">
        <v>1000</v>
      </c>
      <c r="L13">
        <v>1000</v>
      </c>
      <c r="M13">
        <v>1000</v>
      </c>
      <c r="N13">
        <v>1000</v>
      </c>
      <c r="O13" s="21">
        <f>SUM(C13:N13)</f>
        <v>12000</v>
      </c>
      <c r="P13">
        <f>SUM(C13:O13)</f>
        <v>24000</v>
      </c>
    </row>
    <row r="14" spans="1:16" x14ac:dyDescent="0.3">
      <c r="A14" s="21"/>
      <c r="B14" s="21" t="s">
        <v>40</v>
      </c>
      <c r="C14">
        <v>0</v>
      </c>
      <c r="O14" s="21">
        <v>0</v>
      </c>
      <c r="P14">
        <f t="shared" ref="P14:P17" si="1">SUM(C14:O14)</f>
        <v>0</v>
      </c>
    </row>
    <row r="15" spans="1:16" x14ac:dyDescent="0.3">
      <c r="A15" s="21"/>
      <c r="B15" s="21" t="s">
        <v>65</v>
      </c>
      <c r="C15">
        <v>1650</v>
      </c>
      <c r="D15">
        <v>1650</v>
      </c>
      <c r="E15">
        <v>1650</v>
      </c>
      <c r="F15">
        <v>1650</v>
      </c>
      <c r="G15">
        <v>1650</v>
      </c>
      <c r="H15">
        <v>1650</v>
      </c>
      <c r="I15">
        <v>1650</v>
      </c>
      <c r="J15">
        <v>1650</v>
      </c>
      <c r="K15">
        <v>1650</v>
      </c>
      <c r="L15">
        <v>1650</v>
      </c>
      <c r="M15">
        <v>1650</v>
      </c>
      <c r="N15">
        <v>1650</v>
      </c>
      <c r="O15" s="21">
        <v>3000</v>
      </c>
      <c r="P15">
        <f t="shared" si="1"/>
        <v>22800</v>
      </c>
    </row>
    <row r="16" spans="1:16" x14ac:dyDescent="0.3">
      <c r="A16" s="21"/>
      <c r="B16" s="21" t="s">
        <v>76</v>
      </c>
      <c r="C16">
        <v>0</v>
      </c>
      <c r="O16" s="21">
        <v>0</v>
      </c>
      <c r="P16">
        <f t="shared" si="1"/>
        <v>0</v>
      </c>
    </row>
    <row r="17" spans="1:16" x14ac:dyDescent="0.3">
      <c r="A17" s="21"/>
      <c r="B17" s="21" t="s">
        <v>66</v>
      </c>
      <c r="C17">
        <f>720/12</f>
        <v>60</v>
      </c>
      <c r="D17">
        <f t="shared" ref="D17:E17" si="2">720/12</f>
        <v>60</v>
      </c>
      <c r="E17">
        <f t="shared" si="2"/>
        <v>60</v>
      </c>
      <c r="O17" s="21">
        <f>SUM(C17:N17)</f>
        <v>180</v>
      </c>
      <c r="P17">
        <f t="shared" si="1"/>
        <v>360</v>
      </c>
    </row>
    <row r="18" spans="1:16" x14ac:dyDescent="0.3">
      <c r="A18" s="16"/>
      <c r="B18" s="16" t="s">
        <v>85</v>
      </c>
      <c r="C18" s="16"/>
      <c r="D18" s="21"/>
      <c r="E18" s="21">
        <v>286</v>
      </c>
      <c r="F18" s="21"/>
      <c r="G18" s="21"/>
      <c r="H18" s="21"/>
      <c r="I18" s="21"/>
      <c r="J18" s="21"/>
      <c r="K18" s="21"/>
      <c r="L18" s="21"/>
      <c r="M18" s="21"/>
      <c r="N18" s="21"/>
      <c r="O18" s="21">
        <v>286</v>
      </c>
    </row>
    <row r="19" spans="1:16" x14ac:dyDescent="0.3">
      <c r="A19" s="16"/>
      <c r="B19" s="16"/>
      <c r="C19" s="16"/>
      <c r="D19" s="21"/>
      <c r="E19" s="21"/>
      <c r="F19" s="21"/>
      <c r="G19" s="21"/>
      <c r="H19" s="21"/>
      <c r="J19" s="21"/>
      <c r="K19" s="21"/>
      <c r="L19" s="21"/>
      <c r="M19" s="21"/>
      <c r="N19" s="21"/>
      <c r="O19" s="21"/>
    </row>
    <row r="20" spans="1:16" x14ac:dyDescent="0.3">
      <c r="A20" s="16"/>
      <c r="B20" s="16"/>
      <c r="C20" s="16"/>
      <c r="D20" s="21"/>
      <c r="E20" s="21"/>
      <c r="F20" s="21"/>
      <c r="G20" s="21"/>
      <c r="H20" s="21"/>
      <c r="I20" s="21"/>
      <c r="J20" s="21"/>
      <c r="K20" s="21"/>
      <c r="L20" s="21"/>
      <c r="M20" s="21"/>
      <c r="N20" s="21"/>
      <c r="O20" s="21"/>
    </row>
    <row r="21" spans="1:16" x14ac:dyDescent="0.3">
      <c r="A21" s="16"/>
      <c r="B21" s="16"/>
      <c r="C21" s="16"/>
      <c r="D21" s="21"/>
      <c r="E21" s="21"/>
      <c r="F21" s="21"/>
      <c r="G21" s="21"/>
      <c r="H21" s="21"/>
      <c r="I21" s="21"/>
      <c r="J21" s="21"/>
      <c r="K21" s="21"/>
      <c r="L21" s="21"/>
      <c r="M21" s="21"/>
      <c r="N21" s="21"/>
      <c r="O21" s="21"/>
    </row>
    <row r="22" spans="1:16" x14ac:dyDescent="0.3">
      <c r="A22" s="16"/>
      <c r="B22" s="16"/>
      <c r="C22" s="16"/>
      <c r="D22" s="21"/>
      <c r="E22" s="21"/>
      <c r="F22" s="21"/>
      <c r="G22" s="21"/>
      <c r="H22" s="21"/>
      <c r="I22" s="21"/>
      <c r="J22" s="21"/>
      <c r="K22" s="21"/>
      <c r="L22" s="21"/>
      <c r="M22" s="21"/>
      <c r="N22" s="21"/>
      <c r="O22" s="21"/>
    </row>
    <row r="23" spans="1:16" x14ac:dyDescent="0.3">
      <c r="A23" s="16"/>
      <c r="B23" s="16"/>
      <c r="C23" s="16"/>
      <c r="D23" s="21"/>
      <c r="E23" s="21"/>
      <c r="F23" s="21"/>
      <c r="G23" s="21"/>
      <c r="H23" s="21"/>
      <c r="I23" s="21"/>
      <c r="J23" s="21"/>
      <c r="K23" s="21"/>
      <c r="L23" s="21"/>
      <c r="M23" s="21"/>
      <c r="N23" s="21"/>
      <c r="O23" s="21"/>
    </row>
    <row r="24" spans="1:16" x14ac:dyDescent="0.3">
      <c r="A24" s="16"/>
      <c r="B24" s="16"/>
      <c r="C24" s="16"/>
      <c r="D24" s="21"/>
      <c r="E24" s="21"/>
      <c r="F24" s="21"/>
      <c r="G24" s="21"/>
      <c r="H24" s="21"/>
      <c r="I24" s="21"/>
      <c r="J24" s="21"/>
      <c r="K24" s="21"/>
      <c r="L24" s="21"/>
      <c r="M24" s="21"/>
      <c r="N24" s="21"/>
      <c r="O24" s="21"/>
    </row>
    <row r="25" spans="1:16" x14ac:dyDescent="0.3">
      <c r="A25" s="16"/>
      <c r="B25" s="16"/>
      <c r="C25" s="16"/>
      <c r="D25" s="21"/>
      <c r="E25" s="21"/>
      <c r="F25" s="21"/>
      <c r="G25" s="21"/>
      <c r="H25" s="21"/>
      <c r="I25" s="21"/>
      <c r="J25" s="21"/>
      <c r="K25" s="21"/>
      <c r="L25" s="21"/>
      <c r="M25" s="21"/>
      <c r="N25" s="21"/>
      <c r="O25" s="21"/>
    </row>
    <row r="26" spans="1:16" x14ac:dyDescent="0.3">
      <c r="A26" s="16"/>
      <c r="B26" s="16"/>
      <c r="C26" s="16"/>
      <c r="D26" s="21"/>
      <c r="E26" s="21"/>
      <c r="F26" s="21"/>
      <c r="G26" s="21"/>
      <c r="H26" s="21"/>
      <c r="I26" s="21"/>
      <c r="J26" s="21"/>
      <c r="K26" s="21"/>
      <c r="L26" s="21"/>
      <c r="M26" s="21"/>
      <c r="N26" s="21"/>
      <c r="O26" s="21"/>
    </row>
    <row r="27" spans="1:16" x14ac:dyDescent="0.3">
      <c r="A27" s="35" t="s">
        <v>55</v>
      </c>
      <c r="B27" s="35"/>
      <c r="C27" s="35">
        <f>+SUM(C13:C17)</f>
        <v>2710</v>
      </c>
      <c r="D27" s="22">
        <f>SUM(D13:D26)</f>
        <v>2710</v>
      </c>
      <c r="E27" s="22">
        <f>SUM(E13:E26)</f>
        <v>2996</v>
      </c>
      <c r="F27" s="22">
        <f t="shared" ref="F27:O27" si="3">SUM(F13:F26)</f>
        <v>2650</v>
      </c>
      <c r="G27" s="22">
        <f t="shared" si="3"/>
        <v>2650</v>
      </c>
      <c r="H27" s="22">
        <f t="shared" si="3"/>
        <v>2650</v>
      </c>
      <c r="I27" s="22">
        <f t="shared" si="3"/>
        <v>2650</v>
      </c>
      <c r="J27" s="22">
        <f t="shared" si="3"/>
        <v>2650</v>
      </c>
      <c r="K27" s="22">
        <f t="shared" si="3"/>
        <v>2650</v>
      </c>
      <c r="L27" s="22">
        <f t="shared" si="3"/>
        <v>2650</v>
      </c>
      <c r="M27" s="22">
        <f t="shared" si="3"/>
        <v>2650</v>
      </c>
      <c r="N27" s="22">
        <f t="shared" si="3"/>
        <v>2650</v>
      </c>
      <c r="O27" s="22">
        <f t="shared" si="3"/>
        <v>15466</v>
      </c>
      <c r="P27" s="29">
        <f>SUM(P13:P17)</f>
        <v>47160</v>
      </c>
    </row>
    <row r="28" spans="1:16" x14ac:dyDescent="0.3">
      <c r="A28" s="20" t="s">
        <v>56</v>
      </c>
      <c r="B28" s="20"/>
      <c r="C28" s="20"/>
      <c r="D28" s="21"/>
      <c r="E28" s="21"/>
      <c r="F28" s="21"/>
      <c r="G28" s="21"/>
      <c r="H28" s="21"/>
      <c r="I28" s="21"/>
      <c r="J28" s="21"/>
      <c r="K28" s="21"/>
      <c r="L28" s="21"/>
      <c r="M28" s="21"/>
      <c r="N28" s="21"/>
      <c r="O28" s="21"/>
    </row>
    <row r="29" spans="1:16" x14ac:dyDescent="0.3">
      <c r="A29" s="16"/>
      <c r="B29" s="16"/>
      <c r="C29" s="16"/>
      <c r="D29" s="21"/>
      <c r="E29" s="21"/>
      <c r="F29" s="21"/>
      <c r="G29" s="21"/>
      <c r="H29" s="21"/>
      <c r="I29" s="21"/>
      <c r="J29" s="21"/>
      <c r="K29" s="21"/>
      <c r="L29" s="21"/>
      <c r="M29" s="21"/>
      <c r="N29" s="21"/>
      <c r="O29" s="21"/>
    </row>
    <row r="30" spans="1:16" x14ac:dyDescent="0.3">
      <c r="A30" s="16"/>
      <c r="B30" s="16" t="s">
        <v>79</v>
      </c>
      <c r="C30" s="16"/>
      <c r="D30" s="21"/>
      <c r="E30" s="21"/>
      <c r="F30" s="21">
        <v>6000</v>
      </c>
      <c r="G30" s="21"/>
      <c r="H30" s="21"/>
      <c r="I30" s="21">
        <v>0</v>
      </c>
      <c r="J30" s="21"/>
      <c r="K30" s="21"/>
      <c r="L30" s="21"/>
      <c r="M30" s="21"/>
      <c r="N30" s="21"/>
      <c r="O30" s="21">
        <v>6000</v>
      </c>
    </row>
    <row r="31" spans="1:16" x14ac:dyDescent="0.3">
      <c r="A31" s="16"/>
      <c r="B31" s="16" t="s">
        <v>80</v>
      </c>
      <c r="C31" s="16"/>
      <c r="D31" s="21"/>
      <c r="E31" s="21"/>
      <c r="F31" s="21"/>
      <c r="G31" s="21">
        <v>15000</v>
      </c>
      <c r="H31" s="21"/>
      <c r="I31" s="21"/>
      <c r="J31" s="21"/>
      <c r="K31" s="21"/>
      <c r="L31" s="21"/>
      <c r="M31" s="21"/>
      <c r="N31" s="21"/>
      <c r="O31" s="21">
        <v>15000</v>
      </c>
    </row>
    <row r="32" spans="1:16" x14ac:dyDescent="0.3">
      <c r="A32" s="16"/>
      <c r="B32" s="16" t="s">
        <v>82</v>
      </c>
      <c r="C32" s="16">
        <v>1200</v>
      </c>
      <c r="D32" s="16">
        <v>1200</v>
      </c>
      <c r="E32" s="16">
        <v>1200</v>
      </c>
      <c r="F32" s="16">
        <v>1200</v>
      </c>
      <c r="G32" s="16">
        <v>1200</v>
      </c>
      <c r="H32" s="16">
        <v>1200</v>
      </c>
      <c r="I32" s="16">
        <v>1200</v>
      </c>
      <c r="J32" s="16">
        <v>1200</v>
      </c>
      <c r="K32" s="16">
        <v>1200</v>
      </c>
      <c r="L32" s="16">
        <v>1200</v>
      </c>
      <c r="M32" s="16">
        <v>1200</v>
      </c>
      <c r="N32" s="16">
        <v>1200</v>
      </c>
      <c r="O32" s="16">
        <v>14400</v>
      </c>
    </row>
    <row r="33" spans="1:16" x14ac:dyDescent="0.3">
      <c r="A33" s="16"/>
      <c r="B33" s="16"/>
      <c r="C33" s="16"/>
      <c r="D33" s="21"/>
      <c r="E33" s="21"/>
      <c r="F33" s="21"/>
      <c r="G33" s="21"/>
      <c r="H33" s="21"/>
      <c r="I33" s="21"/>
      <c r="J33" s="21"/>
      <c r="K33" s="21"/>
      <c r="L33" s="21"/>
      <c r="M33" s="21"/>
      <c r="N33" s="21"/>
      <c r="O33" s="21"/>
    </row>
    <row r="34" spans="1:16" x14ac:dyDescent="0.3">
      <c r="A34" s="16"/>
      <c r="B34" s="16"/>
      <c r="C34" s="16"/>
      <c r="D34" s="21"/>
      <c r="E34" s="21"/>
      <c r="F34" s="21"/>
      <c r="G34" s="21"/>
      <c r="H34" s="21"/>
      <c r="I34" s="21"/>
      <c r="J34" s="21"/>
      <c r="K34" s="21"/>
      <c r="L34" s="21"/>
      <c r="M34" s="21"/>
      <c r="N34" s="21"/>
      <c r="O34" s="21"/>
    </row>
    <row r="35" spans="1:16" x14ac:dyDescent="0.3">
      <c r="A35" s="55" t="s">
        <v>57</v>
      </c>
      <c r="B35" s="55"/>
      <c r="C35" s="55"/>
      <c r="D35" s="22">
        <f t="shared" ref="D35:O35" si="4">SUM(D29:D34)</f>
        <v>1200</v>
      </c>
      <c r="E35" s="22">
        <f t="shared" si="4"/>
        <v>1200</v>
      </c>
      <c r="F35" s="22">
        <f t="shared" si="4"/>
        <v>7200</v>
      </c>
      <c r="G35" s="22">
        <f t="shared" si="4"/>
        <v>16200</v>
      </c>
      <c r="H35" s="22">
        <f t="shared" si="4"/>
        <v>1200</v>
      </c>
      <c r="I35" s="22">
        <f t="shared" si="4"/>
        <v>1200</v>
      </c>
      <c r="J35" s="22">
        <f t="shared" si="4"/>
        <v>1200</v>
      </c>
      <c r="K35" s="22">
        <f t="shared" si="4"/>
        <v>1200</v>
      </c>
      <c r="L35" s="22">
        <f t="shared" si="4"/>
        <v>1200</v>
      </c>
      <c r="M35" s="22">
        <f t="shared" si="4"/>
        <v>1200</v>
      </c>
      <c r="N35" s="22">
        <f t="shared" si="4"/>
        <v>1200</v>
      </c>
      <c r="O35" s="22">
        <f t="shared" si="4"/>
        <v>35400</v>
      </c>
    </row>
    <row r="36" spans="1:16" x14ac:dyDescent="0.3">
      <c r="A36" s="20" t="s">
        <v>58</v>
      </c>
      <c r="B36" s="16"/>
      <c r="C36" s="16"/>
      <c r="D36" s="21"/>
      <c r="E36" s="21"/>
      <c r="F36" s="21"/>
      <c r="G36" s="21"/>
      <c r="H36" s="21"/>
      <c r="I36" s="21"/>
      <c r="J36" s="21"/>
      <c r="K36" s="21"/>
      <c r="L36" s="21"/>
      <c r="M36" s="21"/>
      <c r="N36" s="21"/>
      <c r="O36" s="21"/>
    </row>
    <row r="37" spans="1:16" x14ac:dyDescent="0.3">
      <c r="A37" s="16"/>
      <c r="B37" s="16"/>
      <c r="C37" s="16"/>
      <c r="D37" s="21"/>
      <c r="E37" s="21"/>
      <c r="F37" s="21"/>
      <c r="G37" s="21"/>
      <c r="H37" s="21"/>
      <c r="I37" s="21"/>
      <c r="J37" s="21"/>
      <c r="K37" s="21"/>
      <c r="L37" s="21"/>
      <c r="M37" s="21"/>
      <c r="N37" s="21"/>
      <c r="O37" s="21"/>
    </row>
    <row r="38" spans="1:16" x14ac:dyDescent="0.3">
      <c r="A38" s="16"/>
      <c r="B38" s="16"/>
      <c r="C38" s="16"/>
      <c r="D38" s="21"/>
      <c r="E38" s="21"/>
      <c r="F38" s="21"/>
      <c r="G38" s="21"/>
      <c r="H38" s="21"/>
      <c r="I38" s="21"/>
      <c r="J38" s="21"/>
      <c r="K38" s="21"/>
      <c r="L38" s="21"/>
      <c r="M38" s="21"/>
      <c r="N38" s="21"/>
      <c r="O38" s="21"/>
    </row>
    <row r="39" spans="1:16" x14ac:dyDescent="0.3">
      <c r="A39" s="16"/>
      <c r="B39" s="16"/>
      <c r="C39" s="16"/>
      <c r="D39" s="21"/>
      <c r="E39" s="21"/>
      <c r="F39" s="21"/>
      <c r="G39" s="21"/>
      <c r="H39" s="21"/>
      <c r="I39" s="21"/>
      <c r="J39" s="21"/>
      <c r="K39" s="21"/>
      <c r="L39" s="21"/>
      <c r="M39" s="21"/>
      <c r="N39" s="21"/>
      <c r="O39" s="21"/>
    </row>
    <row r="40" spans="1:16" x14ac:dyDescent="0.3">
      <c r="A40" s="16"/>
      <c r="B40" s="16"/>
      <c r="C40" s="16"/>
      <c r="D40" s="21"/>
      <c r="E40" s="21"/>
      <c r="F40" s="21"/>
      <c r="G40" s="21"/>
      <c r="H40" s="21"/>
      <c r="I40" s="21"/>
      <c r="J40" s="21"/>
      <c r="K40" s="21"/>
      <c r="L40" s="21"/>
      <c r="M40" s="21"/>
      <c r="N40" s="21"/>
      <c r="O40" s="21"/>
    </row>
    <row r="41" spans="1:16" x14ac:dyDescent="0.3">
      <c r="A41" s="55" t="s">
        <v>59</v>
      </c>
      <c r="B41" s="55"/>
      <c r="C41" s="55"/>
      <c r="D41" s="22">
        <f>SUM(D37:D40)</f>
        <v>0</v>
      </c>
      <c r="E41" s="22">
        <f t="shared" ref="E41:O41" si="5">SUM(E37:E40)</f>
        <v>0</v>
      </c>
      <c r="F41" s="22">
        <f t="shared" si="5"/>
        <v>0</v>
      </c>
      <c r="G41" s="22">
        <f t="shared" si="5"/>
        <v>0</v>
      </c>
      <c r="H41" s="22">
        <f t="shared" si="5"/>
        <v>0</v>
      </c>
      <c r="I41" s="22">
        <f t="shared" si="5"/>
        <v>0</v>
      </c>
      <c r="J41" s="22">
        <f t="shared" si="5"/>
        <v>0</v>
      </c>
      <c r="K41" s="22">
        <f t="shared" si="5"/>
        <v>0</v>
      </c>
      <c r="L41" s="22">
        <f t="shared" si="5"/>
        <v>0</v>
      </c>
      <c r="M41" s="22">
        <f t="shared" si="5"/>
        <v>0</v>
      </c>
      <c r="N41" s="22">
        <f t="shared" si="5"/>
        <v>0</v>
      </c>
      <c r="O41" s="22">
        <f t="shared" si="5"/>
        <v>0</v>
      </c>
    </row>
    <row r="42" spans="1:16" x14ac:dyDescent="0.3">
      <c r="A42" s="16"/>
      <c r="B42" s="16"/>
      <c r="C42" s="16"/>
      <c r="D42" s="21"/>
      <c r="E42" s="21"/>
      <c r="F42" s="21"/>
      <c r="G42" s="21"/>
      <c r="H42" s="21"/>
      <c r="I42" s="21"/>
      <c r="J42" s="21"/>
      <c r="K42" s="21"/>
      <c r="L42" s="21"/>
      <c r="M42" s="21"/>
      <c r="N42" s="21"/>
      <c r="O42" s="21"/>
    </row>
    <row r="43" spans="1:16" x14ac:dyDescent="0.3">
      <c r="A43" s="16"/>
      <c r="B43" s="16"/>
      <c r="C43" s="16" t="s">
        <v>60</v>
      </c>
      <c r="D43" s="24">
        <f>D11-D27-D35+D41</f>
        <v>90</v>
      </c>
      <c r="E43" s="24">
        <f>E11-E27-E35+E41</f>
        <v>304</v>
      </c>
      <c r="F43" s="24">
        <f t="shared" ref="F43:N43" si="6">F11-F27-F35+F41</f>
        <v>-5050</v>
      </c>
      <c r="G43" s="24">
        <f t="shared" si="6"/>
        <v>-13350</v>
      </c>
      <c r="H43" s="24">
        <f t="shared" si="6"/>
        <v>1850</v>
      </c>
      <c r="I43" s="24">
        <f t="shared" si="6"/>
        <v>2650</v>
      </c>
      <c r="J43" s="24">
        <f t="shared" si="6"/>
        <v>2950</v>
      </c>
      <c r="K43" s="24">
        <f t="shared" si="6"/>
        <v>3150</v>
      </c>
      <c r="L43" s="24">
        <f t="shared" si="6"/>
        <v>3650</v>
      </c>
      <c r="M43" s="24">
        <f t="shared" si="6"/>
        <v>1150</v>
      </c>
      <c r="N43" s="24">
        <f t="shared" si="6"/>
        <v>1650</v>
      </c>
      <c r="O43" s="24">
        <f>O11-O27-O35+O41</f>
        <v>15434</v>
      </c>
      <c r="P43" s="30">
        <f>SUM(D43:O43)</f>
        <v>14478</v>
      </c>
    </row>
    <row r="44" spans="1:16" x14ac:dyDescent="0.3">
      <c r="A44" s="16"/>
      <c r="B44" s="16"/>
      <c r="C44" s="16"/>
      <c r="D44" s="21"/>
      <c r="E44" s="21"/>
      <c r="F44" s="21"/>
      <c r="G44" s="21"/>
      <c r="H44" s="21"/>
      <c r="I44" s="21"/>
      <c r="J44" s="21"/>
      <c r="K44" s="21"/>
      <c r="L44" s="21"/>
      <c r="M44" s="21"/>
      <c r="N44" s="21"/>
      <c r="O44" s="21"/>
    </row>
    <row r="45" spans="1:16" x14ac:dyDescent="0.3">
      <c r="A45" s="16"/>
      <c r="B45" s="16"/>
      <c r="C45" s="23" t="s">
        <v>61</v>
      </c>
      <c r="D45" s="24">
        <f>+D3+D7-D27-D35</f>
        <v>18380</v>
      </c>
      <c r="E45" s="24">
        <f>+E3+E7-E27-E35</f>
        <v>18684</v>
      </c>
      <c r="F45" s="24">
        <f>+F3+F7-F27-F35</f>
        <v>13634</v>
      </c>
      <c r="G45" s="24">
        <f>+G3+G7-G27-G35</f>
        <v>284</v>
      </c>
      <c r="H45" s="24">
        <f>+H3+H7-H27-H35</f>
        <v>2134</v>
      </c>
      <c r="I45" s="24">
        <f>+I3+I7-I27-I35</f>
        <v>4784</v>
      </c>
      <c r="J45" s="24">
        <f>+J3+J7-J27-J35</f>
        <v>7734</v>
      </c>
      <c r="K45" s="24">
        <f>+K3+K7-K27-K35</f>
        <v>10884</v>
      </c>
      <c r="L45" s="24">
        <f>+L3+L7-L27-L35</f>
        <v>14534</v>
      </c>
      <c r="M45" s="24">
        <f>+M3+M7-M27-M35</f>
        <v>15684</v>
      </c>
      <c r="N45" s="24">
        <f>+N3+N7-N27-N35</f>
        <v>17334</v>
      </c>
      <c r="O45" s="24">
        <f>+O3+O7-O27</f>
        <v>73634</v>
      </c>
      <c r="P45" s="30">
        <f>SUM(D45:O45)</f>
        <v>197704</v>
      </c>
    </row>
    <row r="46" spans="1:16" x14ac:dyDescent="0.3">
      <c r="A46" s="16"/>
      <c r="B46" s="16"/>
      <c r="C46" s="16"/>
      <c r="D46" s="25"/>
      <c r="E46" s="25"/>
      <c r="F46" s="25"/>
      <c r="G46" s="25"/>
      <c r="H46" s="25"/>
      <c r="I46" s="25"/>
      <c r="J46" s="25"/>
      <c r="K46" s="25"/>
      <c r="L46" s="25"/>
      <c r="M46" s="25"/>
      <c r="N46" s="25"/>
      <c r="O46" s="25"/>
    </row>
    <row r="47" spans="1:16" x14ac:dyDescent="0.3">
      <c r="A47" s="16"/>
      <c r="B47" s="23" t="s">
        <v>62</v>
      </c>
      <c r="C47" s="19"/>
      <c r="D47" s="16"/>
      <c r="E47" s="25"/>
      <c r="F47" s="25"/>
      <c r="G47" s="25"/>
      <c r="H47" s="25"/>
      <c r="I47" s="25"/>
      <c r="J47" s="25"/>
      <c r="K47" s="25"/>
      <c r="L47" s="25"/>
      <c r="M47" s="25"/>
      <c r="N47" s="25"/>
      <c r="O47" s="25"/>
    </row>
    <row r="48" spans="1:16" x14ac:dyDescent="0.3">
      <c r="A48" s="16"/>
      <c r="B48" s="16"/>
      <c r="C48" s="16"/>
      <c r="D48" s="25"/>
      <c r="E48" s="25"/>
      <c r="F48" s="25"/>
      <c r="G48" s="25"/>
      <c r="H48" s="25"/>
      <c r="I48" s="25"/>
      <c r="J48" s="25"/>
      <c r="K48" s="25"/>
      <c r="L48" s="25"/>
      <c r="M48" s="25"/>
      <c r="N48" s="25"/>
      <c r="O48" s="25"/>
    </row>
    <row r="49" spans="1:16" x14ac:dyDescent="0.3">
      <c r="A49" s="16"/>
      <c r="B49" s="16"/>
      <c r="C49" s="26" t="s">
        <v>63</v>
      </c>
      <c r="D49" s="27"/>
      <c r="E49" s="27"/>
      <c r="F49" s="27"/>
      <c r="G49" s="27"/>
      <c r="H49" s="27">
        <f>H11-H27</f>
        <v>3050</v>
      </c>
      <c r="I49" s="27">
        <f t="shared" ref="I49:O49" si="7">I11-I27</f>
        <v>3850</v>
      </c>
      <c r="J49" s="27">
        <f t="shared" si="7"/>
        <v>4150</v>
      </c>
      <c r="K49" s="27">
        <f t="shared" si="7"/>
        <v>4350</v>
      </c>
      <c r="L49" s="27">
        <f t="shared" si="7"/>
        <v>4850</v>
      </c>
      <c r="M49" s="27">
        <f t="shared" si="7"/>
        <v>2350</v>
      </c>
      <c r="N49" s="27">
        <f t="shared" si="7"/>
        <v>2850</v>
      </c>
      <c r="O49" s="27">
        <f t="shared" si="7"/>
        <v>50834</v>
      </c>
      <c r="P49" s="31">
        <f>(P45-P43)</f>
        <v>183226</v>
      </c>
    </row>
  </sheetData>
  <mergeCells count="3">
    <mergeCell ref="A41:C41"/>
    <mergeCell ref="A1:O1"/>
    <mergeCell ref="A35:C35"/>
  </mergeCells>
  <conditionalFormatting sqref="D45:O45">
    <cfRule type="cellIs" dxfId="2" priority="1" operator="lessThan">
      <formula>$C$46</formula>
    </cfRule>
  </conditionalFormatting>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F4334-C914-D542-B9AA-1EA6ED310276}">
  <dimension ref="A1:P49"/>
  <sheetViews>
    <sheetView topLeftCell="A21" workbookViewId="0">
      <selection activeCell="J33" sqref="J33"/>
    </sheetView>
  </sheetViews>
  <sheetFormatPr defaultColWidth="11.19921875" defaultRowHeight="15.6" x14ac:dyDescent="0.3"/>
  <cols>
    <col min="2" max="2" width="23.09765625" bestFit="1" customWidth="1"/>
  </cols>
  <sheetData>
    <row r="1" spans="1:16" x14ac:dyDescent="0.3">
      <c r="A1" s="54" t="s">
        <v>83</v>
      </c>
      <c r="B1" s="54"/>
      <c r="C1" s="54"/>
      <c r="D1" s="54"/>
      <c r="E1" s="54"/>
      <c r="F1" s="54"/>
      <c r="G1" s="54"/>
      <c r="H1" s="54"/>
      <c r="I1" s="54"/>
      <c r="J1" s="54"/>
      <c r="K1" s="54"/>
      <c r="L1" s="54"/>
      <c r="M1" s="54"/>
      <c r="N1" s="54"/>
      <c r="O1" s="54"/>
    </row>
    <row r="2" spans="1:16" x14ac:dyDescent="0.3">
      <c r="A2" s="16"/>
      <c r="B2" s="17" t="s">
        <v>50</v>
      </c>
      <c r="C2" s="18">
        <v>45292</v>
      </c>
      <c r="D2" s="18">
        <v>45323</v>
      </c>
      <c r="E2" s="18">
        <v>45352</v>
      </c>
      <c r="F2" s="18">
        <v>45383</v>
      </c>
      <c r="G2" s="18">
        <v>45413</v>
      </c>
      <c r="H2" s="18">
        <v>45444</v>
      </c>
      <c r="I2" s="18">
        <v>45474</v>
      </c>
      <c r="J2" s="18">
        <v>45505</v>
      </c>
      <c r="K2" s="18">
        <v>45536</v>
      </c>
      <c r="L2" s="18">
        <v>45566</v>
      </c>
      <c r="M2" s="18">
        <v>45597</v>
      </c>
      <c r="N2" s="18">
        <v>45627</v>
      </c>
      <c r="O2" t="s">
        <v>90</v>
      </c>
    </row>
    <row r="3" spans="1:16" x14ac:dyDescent="0.3">
      <c r="A3" s="21" t="s">
        <v>51</v>
      </c>
      <c r="B3" s="21"/>
      <c r="C3" s="21">
        <v>17334</v>
      </c>
      <c r="D3" s="21">
        <f>C11-C27+C3-1200</f>
        <v>19434</v>
      </c>
      <c r="E3" s="21">
        <f>+D45</f>
        <v>16848</v>
      </c>
      <c r="F3" s="21">
        <f t="shared" ref="F3:N3" si="0">+E45</f>
        <v>19648</v>
      </c>
      <c r="G3" s="21">
        <f t="shared" si="0"/>
        <v>22948</v>
      </c>
      <c r="H3" s="21">
        <f t="shared" si="0"/>
        <v>26598</v>
      </c>
      <c r="I3" s="21">
        <f t="shared" si="0"/>
        <v>30598</v>
      </c>
      <c r="J3" s="21">
        <f t="shared" si="0"/>
        <v>37398</v>
      </c>
      <c r="K3" s="21">
        <f t="shared" si="0"/>
        <v>40598</v>
      </c>
      <c r="L3" s="21">
        <f t="shared" si="0"/>
        <v>44598</v>
      </c>
      <c r="M3" s="21">
        <f t="shared" si="0"/>
        <v>53198</v>
      </c>
      <c r="N3" s="21">
        <f t="shared" si="0"/>
        <v>59248</v>
      </c>
      <c r="O3" s="21">
        <v>0</v>
      </c>
    </row>
    <row r="4" spans="1:16" x14ac:dyDescent="0.3">
      <c r="A4" s="21"/>
      <c r="B4" s="21"/>
      <c r="C4" s="21"/>
      <c r="D4" s="21"/>
      <c r="E4" s="21"/>
      <c r="F4" s="21"/>
      <c r="G4" s="21"/>
      <c r="H4" s="21"/>
      <c r="I4" s="21"/>
      <c r="J4" s="21"/>
      <c r="K4" s="21"/>
      <c r="L4" s="21"/>
      <c r="M4" s="21"/>
      <c r="N4" s="21"/>
      <c r="O4" s="21"/>
    </row>
    <row r="5" spans="1:16" x14ac:dyDescent="0.3">
      <c r="A5" s="21"/>
      <c r="B5" s="21"/>
      <c r="C5" s="21"/>
      <c r="D5" s="21"/>
      <c r="E5" s="21"/>
      <c r="F5" s="21"/>
      <c r="G5" s="21"/>
      <c r="H5" s="21"/>
      <c r="I5" s="21"/>
      <c r="J5" s="21"/>
      <c r="K5" s="21"/>
      <c r="L5" s="21"/>
      <c r="M5" s="21"/>
      <c r="N5" s="21"/>
      <c r="O5" s="21"/>
    </row>
    <row r="6" spans="1:16" x14ac:dyDescent="0.3">
      <c r="A6" s="21" t="s">
        <v>52</v>
      </c>
      <c r="B6" s="21"/>
      <c r="C6" s="21"/>
      <c r="D6" s="21"/>
      <c r="E6" s="21"/>
      <c r="F6" s="21"/>
      <c r="G6" s="21"/>
      <c r="H6" s="21"/>
      <c r="I6" s="21"/>
      <c r="J6" s="21"/>
      <c r="K6" s="21"/>
      <c r="L6" s="21"/>
      <c r="M6" s="21"/>
      <c r="N6" s="21"/>
      <c r="O6" s="21"/>
    </row>
    <row r="7" spans="1:16" x14ac:dyDescent="0.3">
      <c r="A7" s="21"/>
      <c r="B7" s="21" t="s">
        <v>48</v>
      </c>
      <c r="C7" s="9">
        <v>7500</v>
      </c>
      <c r="D7" s="9">
        <v>9000</v>
      </c>
      <c r="E7" s="9">
        <v>12000</v>
      </c>
      <c r="F7" s="9">
        <v>15000</v>
      </c>
      <c r="G7" s="9">
        <v>16500</v>
      </c>
      <c r="H7" s="9">
        <v>18000</v>
      </c>
      <c r="I7" s="9">
        <v>20000</v>
      </c>
      <c r="J7" s="9">
        <v>21000</v>
      </c>
      <c r="K7" s="9">
        <v>18000</v>
      </c>
      <c r="L7" s="9">
        <v>22000</v>
      </c>
      <c r="M7" s="9">
        <v>17500</v>
      </c>
      <c r="N7" s="9">
        <v>16500</v>
      </c>
      <c r="O7">
        <f t="shared" ref="O7" si="1">SUM(C7:N7)</f>
        <v>193000</v>
      </c>
    </row>
    <row r="8" spans="1:16" x14ac:dyDescent="0.3">
      <c r="A8" s="21"/>
      <c r="B8" s="9"/>
      <c r="C8" s="9"/>
      <c r="D8" s="9"/>
      <c r="E8" s="9"/>
      <c r="F8" s="9"/>
      <c r="G8" s="9"/>
      <c r="H8" s="9"/>
      <c r="I8" s="9"/>
      <c r="J8" s="9"/>
      <c r="K8" s="9"/>
      <c r="L8" s="9"/>
      <c r="M8" s="9"/>
      <c r="N8" s="21">
        <v>0</v>
      </c>
      <c r="O8" s="21">
        <f>SUM(C8:N8)</f>
        <v>0</v>
      </c>
    </row>
    <row r="9" spans="1:16" x14ac:dyDescent="0.3">
      <c r="A9" s="21"/>
      <c r="B9" s="21"/>
      <c r="C9" s="21"/>
      <c r="D9" s="21"/>
      <c r="E9" s="21"/>
      <c r="F9" s="21"/>
      <c r="G9" s="21"/>
      <c r="H9" s="21"/>
      <c r="I9" s="21"/>
      <c r="J9" s="21"/>
      <c r="K9" s="21"/>
      <c r="L9" s="21"/>
      <c r="M9" s="21"/>
      <c r="N9" s="21"/>
      <c r="O9" s="21"/>
    </row>
    <row r="10" spans="1:16" x14ac:dyDescent="0.3">
      <c r="A10" s="21"/>
      <c r="B10" s="21"/>
      <c r="C10" s="21"/>
      <c r="D10" s="21"/>
      <c r="E10" s="21"/>
      <c r="F10" s="21"/>
      <c r="G10" s="21"/>
      <c r="H10" s="21"/>
      <c r="I10" s="21"/>
      <c r="J10" s="21"/>
      <c r="K10" s="21"/>
      <c r="L10" s="21"/>
      <c r="M10" s="21"/>
      <c r="N10" s="21"/>
      <c r="O10" s="21"/>
    </row>
    <row r="11" spans="1:16" x14ac:dyDescent="0.3">
      <c r="A11" s="21" t="s">
        <v>53</v>
      </c>
      <c r="B11" s="21"/>
      <c r="C11" s="9">
        <v>7500</v>
      </c>
      <c r="D11" s="9">
        <v>9000</v>
      </c>
      <c r="E11" s="9">
        <v>12000</v>
      </c>
      <c r="F11" s="9">
        <v>15000</v>
      </c>
      <c r="G11" s="9">
        <v>16500</v>
      </c>
      <c r="H11" s="9">
        <v>18000</v>
      </c>
      <c r="I11" s="9">
        <v>20000</v>
      </c>
      <c r="J11" s="9">
        <v>21000</v>
      </c>
      <c r="K11" s="9">
        <v>18000</v>
      </c>
      <c r="L11" s="9">
        <v>22000</v>
      </c>
      <c r="M11" s="9">
        <v>17500</v>
      </c>
      <c r="N11" s="9">
        <v>16500</v>
      </c>
      <c r="O11" s="21">
        <f>SUM(O7:O8)</f>
        <v>193000</v>
      </c>
      <c r="P11" s="28"/>
    </row>
    <row r="12" spans="1:16" x14ac:dyDescent="0.3">
      <c r="A12" s="21" t="s">
        <v>54</v>
      </c>
      <c r="B12" s="21"/>
      <c r="C12" s="21"/>
      <c r="D12" s="21"/>
      <c r="E12" s="21"/>
      <c r="F12" s="21"/>
      <c r="G12" s="21"/>
      <c r="H12" s="21"/>
      <c r="I12" s="21"/>
      <c r="J12" s="21"/>
      <c r="K12" s="21"/>
      <c r="L12" s="21"/>
      <c r="M12" s="21"/>
      <c r="N12" s="21"/>
      <c r="O12" s="21"/>
    </row>
    <row r="13" spans="1:16" x14ac:dyDescent="0.3">
      <c r="A13" s="21"/>
      <c r="B13" s="1" t="s">
        <v>89</v>
      </c>
      <c r="C13">
        <v>500</v>
      </c>
      <c r="D13">
        <v>700</v>
      </c>
      <c r="E13">
        <v>1000</v>
      </c>
      <c r="F13">
        <v>1500</v>
      </c>
      <c r="G13">
        <v>1650</v>
      </c>
      <c r="H13">
        <v>1800</v>
      </c>
      <c r="I13">
        <v>2000</v>
      </c>
      <c r="J13">
        <v>2100</v>
      </c>
      <c r="K13">
        <v>1800</v>
      </c>
      <c r="L13">
        <v>2200</v>
      </c>
      <c r="M13">
        <v>1750</v>
      </c>
      <c r="N13">
        <v>1650</v>
      </c>
      <c r="O13">
        <f>+SUM(C13:N13)</f>
        <v>18650</v>
      </c>
    </row>
    <row r="14" spans="1:16" x14ac:dyDescent="0.3">
      <c r="A14" s="21"/>
      <c r="B14" t="s">
        <v>64</v>
      </c>
      <c r="C14">
        <v>1500</v>
      </c>
      <c r="D14">
        <v>1500</v>
      </c>
      <c r="E14">
        <v>1500</v>
      </c>
      <c r="F14">
        <v>1500</v>
      </c>
      <c r="G14">
        <v>1500</v>
      </c>
      <c r="H14">
        <v>1500</v>
      </c>
      <c r="I14">
        <v>1500</v>
      </c>
      <c r="J14">
        <v>1500</v>
      </c>
      <c r="K14">
        <v>1500</v>
      </c>
      <c r="L14">
        <v>1500</v>
      </c>
      <c r="M14">
        <v>1500</v>
      </c>
      <c r="N14">
        <v>1500</v>
      </c>
      <c r="O14">
        <f>SUM(C14:N14)</f>
        <v>18000</v>
      </c>
    </row>
    <row r="15" spans="1:16" x14ac:dyDescent="0.3">
      <c r="A15" s="21"/>
      <c r="B15" t="s">
        <v>40</v>
      </c>
      <c r="C15">
        <v>0</v>
      </c>
      <c r="O15">
        <v>0</v>
      </c>
    </row>
    <row r="16" spans="1:16" x14ac:dyDescent="0.3">
      <c r="A16" s="21"/>
      <c r="B16" t="s">
        <v>65</v>
      </c>
      <c r="C16">
        <v>2200</v>
      </c>
      <c r="D16">
        <v>2200</v>
      </c>
      <c r="E16">
        <v>2200</v>
      </c>
      <c r="F16">
        <v>2200</v>
      </c>
      <c r="G16">
        <v>2200</v>
      </c>
      <c r="H16">
        <v>2200</v>
      </c>
      <c r="I16">
        <v>2200</v>
      </c>
      <c r="J16">
        <v>2200</v>
      </c>
      <c r="K16">
        <v>2200</v>
      </c>
      <c r="L16">
        <v>2200</v>
      </c>
      <c r="M16">
        <v>2200</v>
      </c>
      <c r="N16">
        <v>2200</v>
      </c>
      <c r="O16">
        <f>SUM(C16:N16)</f>
        <v>26400</v>
      </c>
    </row>
    <row r="17" spans="1:16" x14ac:dyDescent="0.3">
      <c r="A17" s="21"/>
      <c r="B17" t="s">
        <v>32</v>
      </c>
      <c r="C17">
        <v>0</v>
      </c>
      <c r="O17">
        <v>0</v>
      </c>
    </row>
    <row r="18" spans="1:16" x14ac:dyDescent="0.3">
      <c r="A18" s="16"/>
      <c r="B18" t="s">
        <v>66</v>
      </c>
      <c r="O18">
        <f>SUM(C18:N18)</f>
        <v>0</v>
      </c>
    </row>
    <row r="19" spans="1:16" x14ac:dyDescent="0.3">
      <c r="A19" s="16"/>
      <c r="B19" s="16" t="s">
        <v>85</v>
      </c>
      <c r="C19" s="16"/>
      <c r="D19" s="21">
        <v>686</v>
      </c>
      <c r="E19" s="21"/>
      <c r="F19" s="21"/>
      <c r="G19" s="21"/>
      <c r="H19" s="21"/>
      <c r="J19" s="21"/>
      <c r="K19" s="21"/>
      <c r="L19" s="21"/>
      <c r="M19" s="21"/>
      <c r="N19" s="21"/>
      <c r="O19" s="21">
        <v>686</v>
      </c>
    </row>
    <row r="20" spans="1:16" x14ac:dyDescent="0.3">
      <c r="A20" s="16"/>
      <c r="B20" s="16"/>
      <c r="C20" s="16"/>
      <c r="E20" s="21"/>
      <c r="F20" s="21"/>
      <c r="G20" s="21"/>
      <c r="H20" s="21"/>
      <c r="I20" s="21"/>
      <c r="J20" s="21"/>
      <c r="K20" s="21"/>
      <c r="L20" s="21"/>
      <c r="M20" s="21"/>
      <c r="N20" s="21"/>
    </row>
    <row r="21" spans="1:16" x14ac:dyDescent="0.3">
      <c r="A21" s="16"/>
      <c r="B21" s="16"/>
      <c r="C21" s="16"/>
      <c r="D21" s="21"/>
      <c r="E21" s="21"/>
      <c r="F21" s="21"/>
      <c r="G21" s="21"/>
      <c r="H21" s="21"/>
      <c r="I21" s="21"/>
      <c r="J21" s="21"/>
      <c r="K21" s="21"/>
      <c r="L21" s="21"/>
      <c r="M21" s="21"/>
      <c r="N21" s="21"/>
      <c r="O21" s="21"/>
    </row>
    <row r="22" spans="1:16" x14ac:dyDescent="0.3">
      <c r="A22" s="16"/>
      <c r="B22" s="16"/>
      <c r="C22" s="16"/>
      <c r="D22" s="21"/>
      <c r="E22" s="21"/>
      <c r="F22" s="21"/>
      <c r="G22" s="21"/>
      <c r="H22" s="21"/>
      <c r="I22" s="21"/>
      <c r="J22" s="21"/>
      <c r="K22" s="21"/>
      <c r="L22" s="21"/>
      <c r="M22" s="21"/>
      <c r="N22" s="21"/>
      <c r="O22" s="21"/>
    </row>
    <row r="23" spans="1:16" x14ac:dyDescent="0.3">
      <c r="A23" s="16"/>
      <c r="B23" s="16"/>
      <c r="C23" s="16"/>
      <c r="D23" s="21"/>
      <c r="E23" s="21"/>
      <c r="F23" s="21"/>
      <c r="G23" s="21"/>
      <c r="H23" s="21"/>
      <c r="I23" s="21"/>
      <c r="J23" s="21"/>
      <c r="K23" s="21"/>
      <c r="L23" s="21"/>
      <c r="M23" s="21"/>
      <c r="N23" s="21"/>
      <c r="O23" s="21"/>
    </row>
    <row r="24" spans="1:16" x14ac:dyDescent="0.3">
      <c r="A24" s="16"/>
      <c r="B24" s="16"/>
      <c r="C24" s="16"/>
      <c r="D24" s="21"/>
      <c r="E24" s="21"/>
      <c r="F24" s="21"/>
      <c r="G24" s="21"/>
      <c r="H24" s="21"/>
      <c r="I24" s="21"/>
      <c r="J24" s="21"/>
      <c r="K24" s="21"/>
      <c r="L24" s="21"/>
      <c r="M24" s="21"/>
      <c r="N24" s="21"/>
      <c r="O24" s="21"/>
    </row>
    <row r="25" spans="1:16" x14ac:dyDescent="0.3">
      <c r="A25" s="16"/>
      <c r="B25" s="16"/>
      <c r="C25" s="16"/>
      <c r="D25" s="21"/>
      <c r="E25" s="21"/>
      <c r="F25" s="21"/>
      <c r="G25" s="21"/>
      <c r="H25" s="21"/>
      <c r="I25" s="21"/>
      <c r="J25" s="21"/>
      <c r="K25" s="21"/>
      <c r="L25" s="21"/>
      <c r="M25" s="21"/>
      <c r="N25" s="21"/>
      <c r="O25" s="21"/>
    </row>
    <row r="26" spans="1:16" x14ac:dyDescent="0.3">
      <c r="A26" s="16"/>
      <c r="B26" s="16"/>
      <c r="C26" s="16"/>
      <c r="D26" s="21"/>
      <c r="E26" s="21"/>
      <c r="F26" s="21"/>
      <c r="G26" s="21"/>
      <c r="H26" s="21"/>
      <c r="I26" s="21"/>
      <c r="J26" s="21"/>
      <c r="K26" s="21"/>
      <c r="L26" s="21"/>
      <c r="M26" s="21"/>
      <c r="N26" s="21"/>
      <c r="O26" s="21"/>
    </row>
    <row r="27" spans="1:16" x14ac:dyDescent="0.3">
      <c r="A27" s="35" t="s">
        <v>55</v>
      </c>
      <c r="B27" s="35"/>
      <c r="C27" s="35">
        <f>+SUM(C13:C17)</f>
        <v>4200</v>
      </c>
      <c r="D27" s="22">
        <f>SUM(D13:D26)</f>
        <v>5086</v>
      </c>
      <c r="E27" s="22">
        <f>SUM(E13:E26)</f>
        <v>4700</v>
      </c>
      <c r="F27" s="22">
        <f t="shared" ref="F27:O27" si="2">SUM(F13:F26)</f>
        <v>5200</v>
      </c>
      <c r="G27" s="22">
        <f t="shared" si="2"/>
        <v>5350</v>
      </c>
      <c r="H27" s="22">
        <f t="shared" si="2"/>
        <v>5500</v>
      </c>
      <c r="I27" s="22">
        <f t="shared" si="2"/>
        <v>5700</v>
      </c>
      <c r="J27" s="22">
        <f t="shared" si="2"/>
        <v>5800</v>
      </c>
      <c r="K27" s="22">
        <f t="shared" si="2"/>
        <v>5500</v>
      </c>
      <c r="L27" s="22">
        <f t="shared" si="2"/>
        <v>5900</v>
      </c>
      <c r="M27" s="22">
        <f t="shared" si="2"/>
        <v>5450</v>
      </c>
      <c r="N27" s="22">
        <f>SUM(N13:N26)</f>
        <v>5350</v>
      </c>
      <c r="O27" s="22">
        <f>SUM(O13:O26)</f>
        <v>63736</v>
      </c>
      <c r="P27" s="29"/>
    </row>
    <row r="28" spans="1:16" x14ac:dyDescent="0.3">
      <c r="A28" s="20" t="s">
        <v>56</v>
      </c>
      <c r="B28" s="20"/>
      <c r="C28" s="20"/>
      <c r="D28" s="21"/>
      <c r="E28" s="21"/>
      <c r="F28" s="21"/>
      <c r="G28" s="21"/>
      <c r="H28" s="21"/>
      <c r="I28" s="21"/>
      <c r="J28" s="21"/>
      <c r="K28" s="21"/>
      <c r="L28" s="21"/>
      <c r="M28" s="21"/>
      <c r="N28" s="21"/>
      <c r="O28" s="21"/>
    </row>
    <row r="29" spans="1:16" x14ac:dyDescent="0.3">
      <c r="A29" s="16"/>
      <c r="B29" s="16"/>
      <c r="C29" s="16"/>
      <c r="D29" s="21"/>
      <c r="E29" s="21"/>
      <c r="F29" s="21"/>
      <c r="G29" s="21"/>
      <c r="H29" s="21"/>
      <c r="I29" s="21"/>
      <c r="J29" s="21"/>
      <c r="K29" s="21"/>
      <c r="L29" s="21"/>
      <c r="M29" s="21"/>
      <c r="N29" s="21"/>
      <c r="O29" s="21"/>
    </row>
    <row r="30" spans="1:16" x14ac:dyDescent="0.3">
      <c r="A30" s="16"/>
      <c r="B30" s="16" t="s">
        <v>79</v>
      </c>
      <c r="C30" s="16"/>
      <c r="D30" s="21"/>
      <c r="E30" s="21"/>
      <c r="F30" s="21">
        <v>0</v>
      </c>
      <c r="G30" s="21"/>
      <c r="H30" s="21"/>
      <c r="I30" s="21">
        <v>0</v>
      </c>
      <c r="J30" s="21"/>
      <c r="K30" s="21"/>
      <c r="L30" s="21"/>
      <c r="M30" s="21"/>
      <c r="N30" s="21"/>
      <c r="O30" s="21"/>
    </row>
    <row r="31" spans="1:16" x14ac:dyDescent="0.3">
      <c r="A31" s="16"/>
      <c r="B31" s="16" t="s">
        <v>80</v>
      </c>
      <c r="C31" s="16"/>
      <c r="D31" s="21">
        <v>5000</v>
      </c>
      <c r="E31" s="21">
        <v>2000</v>
      </c>
      <c r="F31" s="21">
        <v>3000</v>
      </c>
      <c r="G31" s="21">
        <v>5000</v>
      </c>
      <c r="H31" s="21">
        <v>5000</v>
      </c>
      <c r="I31" s="21">
        <v>4000</v>
      </c>
      <c r="J31" s="21">
        <v>2000</v>
      </c>
      <c r="K31" s="21">
        <v>5000</v>
      </c>
      <c r="L31" s="21">
        <v>4000</v>
      </c>
      <c r="M31" s="21">
        <v>2500</v>
      </c>
      <c r="N31" s="21">
        <v>2000</v>
      </c>
      <c r="O31" s="16">
        <f>+SUM(C31:N31)</f>
        <v>39500</v>
      </c>
    </row>
    <row r="32" spans="1:16" x14ac:dyDescent="0.3">
      <c r="A32" s="16"/>
      <c r="B32" s="16" t="s">
        <v>82</v>
      </c>
      <c r="C32" s="16">
        <v>1500</v>
      </c>
      <c r="D32" s="16">
        <v>1500</v>
      </c>
      <c r="E32" s="16">
        <v>2500</v>
      </c>
      <c r="F32" s="16">
        <v>3500</v>
      </c>
      <c r="G32" s="16">
        <v>2500</v>
      </c>
      <c r="H32" s="16">
        <v>3500</v>
      </c>
      <c r="I32" s="16">
        <v>3500</v>
      </c>
      <c r="J32" s="16">
        <v>10000</v>
      </c>
      <c r="K32" s="16">
        <v>3500</v>
      </c>
      <c r="L32" s="16">
        <v>3500</v>
      </c>
      <c r="M32" s="16">
        <v>3500</v>
      </c>
      <c r="N32" s="16">
        <v>3500</v>
      </c>
      <c r="O32" s="16">
        <f>+SUM(C32:N32)</f>
        <v>42500</v>
      </c>
    </row>
    <row r="33" spans="1:16" x14ac:dyDescent="0.3">
      <c r="A33" s="16"/>
      <c r="B33" s="16"/>
      <c r="C33" s="16"/>
      <c r="D33" s="21"/>
      <c r="E33" s="21"/>
      <c r="F33" s="21"/>
      <c r="G33" s="21"/>
      <c r="H33" s="21"/>
      <c r="I33" s="21"/>
      <c r="J33" s="21"/>
      <c r="K33" s="21"/>
      <c r="L33" s="21"/>
      <c r="M33" s="21"/>
      <c r="N33" s="21"/>
      <c r="O33" s="21"/>
    </row>
    <row r="34" spans="1:16" x14ac:dyDescent="0.3">
      <c r="A34" s="16"/>
      <c r="B34" s="16"/>
      <c r="C34" s="16"/>
      <c r="D34" s="21"/>
      <c r="E34" s="21"/>
      <c r="F34" s="21"/>
      <c r="G34" s="21"/>
      <c r="H34" s="21"/>
      <c r="I34" s="21"/>
      <c r="J34" s="21"/>
      <c r="K34" s="21"/>
      <c r="L34" s="21"/>
      <c r="M34" s="21"/>
      <c r="N34" s="21"/>
      <c r="O34" s="21"/>
    </row>
    <row r="35" spans="1:16" x14ac:dyDescent="0.3">
      <c r="A35" s="55" t="s">
        <v>57</v>
      </c>
      <c r="B35" s="55"/>
      <c r="C35" s="55"/>
      <c r="D35" s="22">
        <f t="shared" ref="D35:O35" si="3">SUM(D29:D34)</f>
        <v>6500</v>
      </c>
      <c r="E35" s="22">
        <f t="shared" si="3"/>
        <v>4500</v>
      </c>
      <c r="F35" s="22">
        <f t="shared" si="3"/>
        <v>6500</v>
      </c>
      <c r="G35" s="22">
        <f t="shared" si="3"/>
        <v>7500</v>
      </c>
      <c r="H35" s="22">
        <f t="shared" si="3"/>
        <v>8500</v>
      </c>
      <c r="I35" s="22">
        <f t="shared" si="3"/>
        <v>7500</v>
      </c>
      <c r="J35" s="22">
        <f t="shared" si="3"/>
        <v>12000</v>
      </c>
      <c r="K35" s="22">
        <f t="shared" si="3"/>
        <v>8500</v>
      </c>
      <c r="L35" s="22">
        <f t="shared" si="3"/>
        <v>7500</v>
      </c>
      <c r="M35" s="22">
        <f t="shared" si="3"/>
        <v>6000</v>
      </c>
      <c r="N35" s="22">
        <f t="shared" si="3"/>
        <v>5500</v>
      </c>
      <c r="O35" s="22">
        <f t="shared" si="3"/>
        <v>82000</v>
      </c>
    </row>
    <row r="36" spans="1:16" x14ac:dyDescent="0.3">
      <c r="A36" s="20" t="s">
        <v>58</v>
      </c>
      <c r="B36" s="16"/>
      <c r="C36" s="16"/>
      <c r="D36" s="21"/>
      <c r="E36" s="21"/>
      <c r="F36" s="21"/>
      <c r="G36" s="21"/>
      <c r="H36" s="21"/>
      <c r="I36" s="21"/>
      <c r="J36" s="21"/>
      <c r="K36" s="21"/>
      <c r="L36" s="21"/>
      <c r="M36" s="21"/>
      <c r="N36" s="21"/>
      <c r="O36" s="21"/>
    </row>
    <row r="37" spans="1:16" x14ac:dyDescent="0.3">
      <c r="A37" s="16"/>
      <c r="B37" s="16"/>
      <c r="C37" s="16"/>
      <c r="D37" s="21"/>
      <c r="E37" s="21"/>
      <c r="F37" s="21"/>
      <c r="G37" s="21"/>
      <c r="H37" s="21"/>
      <c r="I37" s="21"/>
      <c r="J37" s="21"/>
      <c r="K37" s="21"/>
      <c r="L37" s="21"/>
      <c r="M37" s="21"/>
      <c r="N37" s="21"/>
      <c r="O37" s="21"/>
    </row>
    <row r="38" spans="1:16" x14ac:dyDescent="0.3">
      <c r="A38" s="16"/>
      <c r="B38" s="16"/>
      <c r="C38" s="16"/>
      <c r="D38" s="21"/>
      <c r="E38" s="21"/>
      <c r="F38" s="21"/>
      <c r="G38" s="21"/>
      <c r="H38" s="21"/>
      <c r="I38" s="21"/>
      <c r="J38" s="21"/>
      <c r="K38" s="21"/>
      <c r="L38" s="21"/>
      <c r="M38" s="21"/>
      <c r="N38" s="21"/>
      <c r="O38" s="21"/>
    </row>
    <row r="39" spans="1:16" x14ac:dyDescent="0.3">
      <c r="A39" s="16"/>
      <c r="B39" s="16"/>
      <c r="C39" s="16"/>
      <c r="D39" s="21"/>
      <c r="E39" s="21"/>
      <c r="F39" s="21"/>
      <c r="G39" s="21"/>
      <c r="H39" s="21"/>
      <c r="I39" s="21"/>
      <c r="J39" s="21"/>
      <c r="K39" s="21"/>
      <c r="L39" s="21"/>
      <c r="M39" s="21"/>
      <c r="N39" s="21"/>
      <c r="O39" s="21"/>
    </row>
    <row r="40" spans="1:16" x14ac:dyDescent="0.3">
      <c r="A40" s="16"/>
      <c r="B40" s="16"/>
      <c r="C40" s="16"/>
      <c r="D40" s="21"/>
      <c r="E40" s="21"/>
      <c r="F40" s="21"/>
      <c r="G40" s="21"/>
      <c r="H40" s="21"/>
      <c r="I40" s="21"/>
      <c r="J40" s="21"/>
      <c r="K40" s="21"/>
      <c r="L40" s="21"/>
      <c r="M40" s="21"/>
      <c r="N40" s="21"/>
      <c r="O40" s="21"/>
    </row>
    <row r="41" spans="1:16" x14ac:dyDescent="0.3">
      <c r="A41" s="55" t="s">
        <v>59</v>
      </c>
      <c r="B41" s="55"/>
      <c r="C41" s="55"/>
      <c r="D41" s="22">
        <f>SUM(D37:D40)</f>
        <v>0</v>
      </c>
      <c r="E41" s="22">
        <f t="shared" ref="E41:O41" si="4">SUM(E37:E40)</f>
        <v>0</v>
      </c>
      <c r="F41" s="22">
        <f t="shared" si="4"/>
        <v>0</v>
      </c>
      <c r="G41" s="22">
        <f t="shared" si="4"/>
        <v>0</v>
      </c>
      <c r="H41" s="22">
        <f t="shared" si="4"/>
        <v>0</v>
      </c>
      <c r="I41" s="22">
        <f t="shared" si="4"/>
        <v>0</v>
      </c>
      <c r="J41" s="22">
        <f t="shared" si="4"/>
        <v>0</v>
      </c>
      <c r="K41" s="22">
        <f t="shared" si="4"/>
        <v>0</v>
      </c>
      <c r="L41" s="22">
        <f t="shared" si="4"/>
        <v>0</v>
      </c>
      <c r="M41" s="22">
        <f t="shared" si="4"/>
        <v>0</v>
      </c>
      <c r="N41" s="22">
        <f t="shared" si="4"/>
        <v>0</v>
      </c>
      <c r="O41" s="22">
        <f t="shared" si="4"/>
        <v>0</v>
      </c>
    </row>
    <row r="42" spans="1:16" x14ac:dyDescent="0.3">
      <c r="A42" s="16"/>
      <c r="B42" s="16"/>
      <c r="C42" s="16"/>
      <c r="D42" s="21"/>
      <c r="E42" s="21"/>
      <c r="F42" s="21"/>
      <c r="G42" s="21"/>
      <c r="H42" s="21"/>
      <c r="I42" s="21"/>
      <c r="J42" s="21"/>
      <c r="K42" s="21"/>
      <c r="L42" s="21"/>
      <c r="M42" s="21"/>
      <c r="N42" s="21"/>
      <c r="O42" s="21"/>
    </row>
    <row r="43" spans="1:16" x14ac:dyDescent="0.3">
      <c r="A43" s="16"/>
      <c r="B43" s="16"/>
      <c r="C43" s="16" t="s">
        <v>60</v>
      </c>
      <c r="D43" s="24">
        <f>D11-D27-D35+D41</f>
        <v>-2586</v>
      </c>
      <c r="E43" s="24">
        <f>E11-E27-E35+E41</f>
        <v>2800</v>
      </c>
      <c r="F43" s="24">
        <f t="shared" ref="F43:N43" si="5">F11-F27-F35+F41</f>
        <v>3300</v>
      </c>
      <c r="G43" s="24">
        <f t="shared" si="5"/>
        <v>3650</v>
      </c>
      <c r="H43" s="24">
        <f t="shared" si="5"/>
        <v>4000</v>
      </c>
      <c r="I43" s="24">
        <f t="shared" si="5"/>
        <v>6800</v>
      </c>
      <c r="J43" s="24">
        <f t="shared" si="5"/>
        <v>3200</v>
      </c>
      <c r="K43" s="24">
        <f t="shared" si="5"/>
        <v>4000</v>
      </c>
      <c r="L43" s="24">
        <f t="shared" si="5"/>
        <v>8600</v>
      </c>
      <c r="M43" s="24">
        <f t="shared" si="5"/>
        <v>6050</v>
      </c>
      <c r="N43" s="24">
        <f t="shared" si="5"/>
        <v>5650</v>
      </c>
      <c r="O43" s="24">
        <f>O11-O27-O35+O41</f>
        <v>47264</v>
      </c>
      <c r="P43" s="30"/>
    </row>
    <row r="44" spans="1:16" x14ac:dyDescent="0.3">
      <c r="A44" s="16"/>
      <c r="B44" s="16"/>
      <c r="C44" s="16"/>
      <c r="D44" s="21"/>
      <c r="E44" s="21"/>
      <c r="F44" s="21"/>
      <c r="G44" s="21"/>
      <c r="H44" s="21"/>
      <c r="I44" s="21"/>
      <c r="J44" s="21"/>
      <c r="K44" s="21"/>
      <c r="L44" s="21"/>
      <c r="M44" s="21"/>
      <c r="N44" s="21"/>
      <c r="O44" s="21"/>
    </row>
    <row r="45" spans="1:16" x14ac:dyDescent="0.3">
      <c r="A45" s="16"/>
      <c r="B45" s="16"/>
      <c r="C45" s="23" t="s">
        <v>61</v>
      </c>
      <c r="D45" s="24">
        <f>+D3+D7-D27-D35</f>
        <v>16848</v>
      </c>
      <c r="E45" s="24">
        <f t="shared" ref="E45:N45" si="6">+E3+E7-E27-E35</f>
        <v>19648</v>
      </c>
      <c r="F45" s="24">
        <f t="shared" si="6"/>
        <v>22948</v>
      </c>
      <c r="G45" s="24">
        <f t="shared" si="6"/>
        <v>26598</v>
      </c>
      <c r="H45" s="24">
        <f t="shared" si="6"/>
        <v>30598</v>
      </c>
      <c r="I45" s="24">
        <f t="shared" si="6"/>
        <v>37398</v>
      </c>
      <c r="J45" s="24">
        <f t="shared" si="6"/>
        <v>40598</v>
      </c>
      <c r="K45" s="24">
        <f t="shared" si="6"/>
        <v>44598</v>
      </c>
      <c r="L45" s="24">
        <f t="shared" si="6"/>
        <v>53198</v>
      </c>
      <c r="M45" s="24">
        <f t="shared" si="6"/>
        <v>59248</v>
      </c>
      <c r="N45" s="24">
        <f>+N3+N7-N27-N35</f>
        <v>64898</v>
      </c>
      <c r="O45" s="24">
        <f t="shared" ref="O45" si="7">+O3+O7-O27</f>
        <v>129264</v>
      </c>
      <c r="P45" s="30"/>
    </row>
    <row r="46" spans="1:16" x14ac:dyDescent="0.3">
      <c r="A46" s="16"/>
      <c r="B46" s="16"/>
      <c r="C46" s="16"/>
      <c r="D46" s="25"/>
      <c r="E46" s="25"/>
      <c r="F46" s="25"/>
      <c r="G46" s="25"/>
      <c r="H46" s="25"/>
      <c r="I46" s="25"/>
      <c r="J46" s="25"/>
      <c r="K46" s="25"/>
      <c r="L46" s="25"/>
      <c r="M46" s="25"/>
      <c r="N46" s="25"/>
      <c r="O46" s="25"/>
    </row>
    <row r="47" spans="1:16" x14ac:dyDescent="0.3">
      <c r="A47" s="16"/>
      <c r="B47" s="23" t="s">
        <v>62</v>
      </c>
      <c r="C47" s="19"/>
      <c r="D47" s="16"/>
      <c r="E47" s="25"/>
      <c r="F47" s="25"/>
      <c r="G47" s="25"/>
      <c r="H47" s="25"/>
      <c r="I47" s="25"/>
      <c r="J47" s="25"/>
      <c r="K47" s="25"/>
      <c r="L47" s="25"/>
      <c r="M47" s="25"/>
      <c r="N47" s="25"/>
      <c r="O47" s="25"/>
    </row>
    <row r="48" spans="1:16" x14ac:dyDescent="0.3">
      <c r="A48" s="16"/>
      <c r="B48" s="16"/>
      <c r="C48" s="16"/>
      <c r="D48" s="25"/>
      <c r="E48" s="25"/>
      <c r="F48" s="25"/>
      <c r="G48" s="25"/>
      <c r="H48" s="25"/>
      <c r="I48" s="25"/>
      <c r="J48" s="25"/>
      <c r="K48" s="25"/>
      <c r="L48" s="25"/>
      <c r="M48" s="25"/>
      <c r="N48" s="25"/>
      <c r="O48" s="25"/>
    </row>
    <row r="49" spans="1:16" x14ac:dyDescent="0.3">
      <c r="A49" s="16"/>
      <c r="B49" s="16"/>
      <c r="C49" s="26" t="s">
        <v>63</v>
      </c>
      <c r="D49" s="27"/>
      <c r="E49" s="27"/>
      <c r="F49" s="27"/>
      <c r="G49" s="27"/>
      <c r="H49" s="27">
        <f>H11-H27</f>
        <v>12500</v>
      </c>
      <c r="I49" s="27">
        <f t="shared" ref="I49:O49" si="8">I11-I27</f>
        <v>14300</v>
      </c>
      <c r="J49" s="27">
        <f t="shared" si="8"/>
        <v>15200</v>
      </c>
      <c r="K49" s="27">
        <f t="shared" si="8"/>
        <v>12500</v>
      </c>
      <c r="L49" s="27">
        <f t="shared" si="8"/>
        <v>16100</v>
      </c>
      <c r="M49" s="27">
        <f t="shared" si="8"/>
        <v>12050</v>
      </c>
      <c r="N49" s="27">
        <f t="shared" si="8"/>
        <v>11150</v>
      </c>
      <c r="O49" s="27">
        <f t="shared" si="8"/>
        <v>129264</v>
      </c>
      <c r="P49" s="31">
        <f>(P45-P43)</f>
        <v>0</v>
      </c>
    </row>
  </sheetData>
  <mergeCells count="3">
    <mergeCell ref="A41:C41"/>
    <mergeCell ref="A1:O1"/>
    <mergeCell ref="A35:C35"/>
  </mergeCells>
  <conditionalFormatting sqref="D45:O45">
    <cfRule type="cellIs" dxfId="1" priority="1" operator="lessThan">
      <formula>$C$46</formula>
    </cfRule>
  </conditionalFormatting>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479F1-354D-4447-811C-763764FC9EB1}">
  <dimension ref="A1:G7"/>
  <sheetViews>
    <sheetView workbookViewId="0">
      <selection activeCell="G10" sqref="G10"/>
    </sheetView>
  </sheetViews>
  <sheetFormatPr defaultColWidth="11.19921875" defaultRowHeight="15.6" x14ac:dyDescent="0.3"/>
  <cols>
    <col min="1" max="1" width="19.19921875" bestFit="1" customWidth="1"/>
    <col min="2" max="2" width="19.19921875" customWidth="1"/>
    <col min="3" max="3" width="12.5" customWidth="1"/>
    <col min="4" max="4" width="13" bestFit="1" customWidth="1"/>
    <col min="5" max="5" width="13" customWidth="1"/>
  </cols>
  <sheetData>
    <row r="1" spans="1:7" x14ac:dyDescent="0.3">
      <c r="A1" s="56" t="s">
        <v>4</v>
      </c>
      <c r="B1" s="57"/>
      <c r="C1" s="57"/>
      <c r="D1" s="57"/>
      <c r="E1" s="57"/>
      <c r="F1" s="58"/>
    </row>
    <row r="2" spans="1:7" x14ac:dyDescent="0.3">
      <c r="A2" s="1" t="s">
        <v>67</v>
      </c>
      <c r="B2" s="1"/>
      <c r="C2" s="1" t="s">
        <v>68</v>
      </c>
      <c r="D2" s="1" t="s">
        <v>69</v>
      </c>
      <c r="E2" s="1"/>
      <c r="F2" s="1" t="s">
        <v>68</v>
      </c>
    </row>
    <row r="3" spans="1:7" x14ac:dyDescent="0.3">
      <c r="A3" t="s">
        <v>74</v>
      </c>
      <c r="C3">
        <f>10000+'Income Statement Year 1 '!B23+950</f>
        <v>24964</v>
      </c>
      <c r="D3" t="s">
        <v>47</v>
      </c>
      <c r="F3">
        <v>950</v>
      </c>
    </row>
    <row r="4" spans="1:7" x14ac:dyDescent="0.3">
      <c r="A4" t="s">
        <v>75</v>
      </c>
      <c r="C4">
        <v>6000</v>
      </c>
      <c r="D4" t="s">
        <v>70</v>
      </c>
      <c r="F4">
        <v>4000</v>
      </c>
    </row>
    <row r="5" spans="1:7" x14ac:dyDescent="0.3">
      <c r="A5" t="s">
        <v>77</v>
      </c>
      <c r="C5">
        <v>286</v>
      </c>
      <c r="D5" t="s">
        <v>71</v>
      </c>
      <c r="F5">
        <v>7600</v>
      </c>
    </row>
    <row r="6" spans="1:7" x14ac:dyDescent="0.3">
      <c r="D6" t="s">
        <v>72</v>
      </c>
      <c r="F6" s="30">
        <f>+'Cash Flow Year 1 '!N45</f>
        <v>18700</v>
      </c>
    </row>
    <row r="7" spans="1:7" x14ac:dyDescent="0.3">
      <c r="A7" s="33"/>
      <c r="B7" s="33"/>
      <c r="C7" s="34">
        <f>+SUM(C3:C5)</f>
        <v>31250</v>
      </c>
      <c r="D7" s="33"/>
      <c r="E7" s="33"/>
      <c r="F7" s="33">
        <f>SUM(F3:F6)</f>
        <v>31250</v>
      </c>
      <c r="G7" s="36"/>
    </row>
  </sheetData>
  <mergeCells count="1">
    <mergeCell ref="A1:F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B6F2-ED8F-7B4B-9A9F-B8704A1B90CB}">
  <dimension ref="A1:G7"/>
  <sheetViews>
    <sheetView workbookViewId="0">
      <selection activeCell="B15" sqref="B15"/>
    </sheetView>
  </sheetViews>
  <sheetFormatPr defaultColWidth="11.19921875" defaultRowHeight="15.6" x14ac:dyDescent="0.3"/>
  <cols>
    <col min="1" max="1" width="19.19921875" bestFit="1" customWidth="1"/>
    <col min="2" max="2" width="19.19921875" customWidth="1"/>
    <col min="4" max="4" width="13" bestFit="1" customWidth="1"/>
    <col min="5" max="5" width="13" customWidth="1"/>
    <col min="6" max="6" width="7.5" bestFit="1" customWidth="1"/>
  </cols>
  <sheetData>
    <row r="1" spans="1:7" x14ac:dyDescent="0.3">
      <c r="A1" s="56" t="s">
        <v>4</v>
      </c>
      <c r="B1" s="57"/>
      <c r="C1" s="57"/>
      <c r="D1" s="57"/>
      <c r="E1" s="57"/>
      <c r="F1" s="58"/>
    </row>
    <row r="2" spans="1:7" x14ac:dyDescent="0.3">
      <c r="A2" s="32" t="s">
        <v>67</v>
      </c>
      <c r="B2" s="32"/>
      <c r="C2" s="32" t="s">
        <v>68</v>
      </c>
      <c r="D2" s="32" t="s">
        <v>69</v>
      </c>
      <c r="E2" s="32"/>
      <c r="F2" s="32" t="s">
        <v>68</v>
      </c>
    </row>
    <row r="3" spans="1:7" x14ac:dyDescent="0.3">
      <c r="A3" t="s">
        <v>74</v>
      </c>
      <c r="B3">
        <f>10000+'Income Statement Year 1 '!B23+950+'Income Statement Year 2 '!B23</f>
        <v>58597.599999999999</v>
      </c>
      <c r="D3" t="s">
        <v>47</v>
      </c>
      <c r="F3">
        <v>950</v>
      </c>
    </row>
    <row r="4" spans="1:7" x14ac:dyDescent="0.3">
      <c r="A4" t="s">
        <v>81</v>
      </c>
      <c r="B4">
        <f>1200*12</f>
        <v>14400</v>
      </c>
      <c r="C4">
        <f>+B3-B4</f>
        <v>44197.599999999999</v>
      </c>
      <c r="D4" t="s">
        <v>70</v>
      </c>
      <c r="F4">
        <v>4000</v>
      </c>
    </row>
    <row r="5" spans="1:7" x14ac:dyDescent="0.3">
      <c r="A5" t="s">
        <v>88</v>
      </c>
      <c r="C5">
        <v>686</v>
      </c>
      <c r="D5" t="s">
        <v>71</v>
      </c>
      <c r="F5">
        <f>7600+15000</f>
        <v>22600</v>
      </c>
    </row>
    <row r="6" spans="1:7" x14ac:dyDescent="0.3">
      <c r="D6" t="s">
        <v>72</v>
      </c>
      <c r="F6" s="30">
        <f>+'Cash Flow Year 2'!N45</f>
        <v>17334</v>
      </c>
    </row>
    <row r="7" spans="1:7" x14ac:dyDescent="0.3">
      <c r="A7" s="33"/>
      <c r="B7" s="33"/>
      <c r="C7" s="34">
        <f>+SUM(C3:C5)</f>
        <v>44883.6</v>
      </c>
      <c r="D7" s="33"/>
      <c r="E7" s="33"/>
      <c r="F7" s="33">
        <f>SUM(F3:F6)</f>
        <v>44884</v>
      </c>
      <c r="G7" s="36">
        <v>0</v>
      </c>
    </row>
  </sheetData>
  <mergeCells count="1">
    <mergeCell ref="A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Start Up Costs </vt:lpstr>
      <vt:lpstr>Income Statement Year 1 </vt:lpstr>
      <vt:lpstr>Income Statement Year 2 </vt:lpstr>
      <vt:lpstr>Income Statement Year 3</vt:lpstr>
      <vt:lpstr>Cash Flow Year 1 </vt:lpstr>
      <vt:lpstr>Cash Flow Year 2</vt:lpstr>
      <vt:lpstr>Cash Flow Year 3</vt:lpstr>
      <vt:lpstr>Balance Sheet Year 1 </vt:lpstr>
      <vt:lpstr>Balance Sheet Year 2 </vt:lpstr>
      <vt:lpstr>Balance Sheet Year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Vinay Arora</cp:lastModifiedBy>
  <dcterms:created xsi:type="dcterms:W3CDTF">2022-03-19T15:50:25Z</dcterms:created>
  <dcterms:modified xsi:type="dcterms:W3CDTF">2024-03-22T06:04:52Z</dcterms:modified>
</cp:coreProperties>
</file>